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mpojar\Desktop\"/>
    </mc:Choice>
  </mc:AlternateContent>
  <xr:revisionPtr revIDLastSave="0" documentId="10_ncr:8100000_{D052446F-C579-4C3F-A18F-4AEC3E12BD21}" xr6:coauthVersionLast="32" xr6:coauthVersionMax="32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2018-0028-b - Vytápění - ..." sheetId="2" r:id="rId2"/>
    <sheet name="2018-0028-a - Vytápění - ..." sheetId="3" r:id="rId3"/>
    <sheet name="2018-0028-c - Plynovod" sheetId="4" r:id="rId4"/>
  </sheets>
  <definedNames>
    <definedName name="_xlnm.Print_Titles" localSheetId="2">'2018-0028-a - Vytápění - ...'!$115:$115</definedName>
    <definedName name="_xlnm.Print_Titles" localSheetId="1">'2018-0028-b - Vytápění - ...'!$112:$112</definedName>
    <definedName name="_xlnm.Print_Titles" localSheetId="3">'2018-0028-c - Plynovod'!$113:$113</definedName>
    <definedName name="_xlnm.Print_Titles" localSheetId="0">'Rekapitulace stavby'!$85:$85</definedName>
    <definedName name="_xlnm.Print_Area" localSheetId="2">'2018-0028-a - Vytápění - ...'!$C$4:$Q$70,'2018-0028-a - Vytápění - ...'!$C$76:$Q$99,'2018-0028-a - Vytápění - ...'!$C$105:$Q$208</definedName>
    <definedName name="_xlnm.Print_Area" localSheetId="1">'2018-0028-b - Vytápění - ...'!$C$4:$Q$70,'2018-0028-b - Vytápění - ...'!$C$76:$Q$96,'2018-0028-b - Vytápění - ...'!$C$102:$Q$141</definedName>
    <definedName name="_xlnm.Print_Area" localSheetId="3">'2018-0028-c - Plynovod'!$C$4:$Q$70,'2018-0028-c - Plynovod'!$C$76:$Q$97,'2018-0028-c - Plynovod'!$C$103:$Q$178</definedName>
    <definedName name="_xlnm.Print_Area" localSheetId="0">'Rekapitulace stavby'!$C$4:$AP$70,'Rekapitulace stavby'!$C$76:$AP$94</definedName>
  </definedNames>
  <calcPr calcId="162913"/>
</workbook>
</file>

<file path=xl/calcChain.xml><?xml version="1.0" encoding="utf-8"?>
<calcChain xmlns="http://schemas.openxmlformats.org/spreadsheetml/2006/main">
  <c r="AY90" i="1" l="1"/>
  <c r="AX90" i="1"/>
  <c r="BI178" i="4"/>
  <c r="BH178" i="4"/>
  <c r="BG178" i="4"/>
  <c r="BF178" i="4"/>
  <c r="AA178" i="4"/>
  <c r="Y178" i="4"/>
  <c r="W178" i="4"/>
  <c r="BK178" i="4"/>
  <c r="N178" i="4"/>
  <c r="BE178" i="4"/>
  <c r="BI177" i="4"/>
  <c r="BH177" i="4"/>
  <c r="BG177" i="4"/>
  <c r="BF177" i="4"/>
  <c r="AA177" i="4"/>
  <c r="Y177" i="4"/>
  <c r="W177" i="4"/>
  <c r="BK177" i="4"/>
  <c r="N177" i="4"/>
  <c r="BE177" i="4"/>
  <c r="BI176" i="4"/>
  <c r="BH176" i="4"/>
  <c r="BG176" i="4"/>
  <c r="BF176" i="4"/>
  <c r="AA176" i="4"/>
  <c r="Y176" i="4"/>
  <c r="W176" i="4"/>
  <c r="BK176" i="4"/>
  <c r="N176" i="4"/>
  <c r="BE176" i="4"/>
  <c r="BI175" i="4"/>
  <c r="BH175" i="4"/>
  <c r="BG175" i="4"/>
  <c r="BF175" i="4"/>
  <c r="AA175" i="4"/>
  <c r="Y175" i="4"/>
  <c r="W175" i="4"/>
  <c r="BK175" i="4"/>
  <c r="N175" i="4"/>
  <c r="BE175" i="4"/>
  <c r="BI174" i="4"/>
  <c r="BH174" i="4"/>
  <c r="BG174" i="4"/>
  <c r="BF174" i="4"/>
  <c r="AA174" i="4"/>
  <c r="Y174" i="4"/>
  <c r="W174" i="4"/>
  <c r="BK174" i="4"/>
  <c r="N174" i="4"/>
  <c r="BE174" i="4" s="1"/>
  <c r="BI173" i="4"/>
  <c r="BH173" i="4"/>
  <c r="BG173" i="4"/>
  <c r="BF173" i="4"/>
  <c r="AA173" i="4"/>
  <c r="Y173" i="4"/>
  <c r="W173" i="4"/>
  <c r="BK173" i="4"/>
  <c r="N173" i="4"/>
  <c r="BE173" i="4"/>
  <c r="BI172" i="4"/>
  <c r="BH172" i="4"/>
  <c r="BG172" i="4"/>
  <c r="BF172" i="4"/>
  <c r="AA172" i="4"/>
  <c r="Y172" i="4"/>
  <c r="Y169" i="4" s="1"/>
  <c r="W172" i="4"/>
  <c r="BK172" i="4"/>
  <c r="N172" i="4"/>
  <c r="BE172" i="4"/>
  <c r="BI171" i="4"/>
  <c r="BH171" i="4"/>
  <c r="BG171" i="4"/>
  <c r="BF171" i="4"/>
  <c r="AA171" i="4"/>
  <c r="Y171" i="4"/>
  <c r="W171" i="4"/>
  <c r="BK171" i="4"/>
  <c r="N171" i="4"/>
  <c r="BE171" i="4" s="1"/>
  <c r="BI170" i="4"/>
  <c r="BH170" i="4"/>
  <c r="BG170" i="4"/>
  <c r="BF170" i="4"/>
  <c r="AA170" i="4"/>
  <c r="AA169" i="4"/>
  <c r="Y170" i="4"/>
  <c r="W170" i="4"/>
  <c r="W169" i="4"/>
  <c r="BK170" i="4"/>
  <c r="N170" i="4"/>
  <c r="BE170" i="4" s="1"/>
  <c r="BI168" i="4"/>
  <c r="BH168" i="4"/>
  <c r="BG168" i="4"/>
  <c r="BF168" i="4"/>
  <c r="AA168" i="4"/>
  <c r="Y168" i="4"/>
  <c r="W168" i="4"/>
  <c r="BK168" i="4"/>
  <c r="N168" i="4"/>
  <c r="BE168" i="4"/>
  <c r="BI167" i="4"/>
  <c r="BH167" i="4"/>
  <c r="BG167" i="4"/>
  <c r="BF167" i="4"/>
  <c r="AA167" i="4"/>
  <c r="Y167" i="4"/>
  <c r="W167" i="4"/>
  <c r="BK167" i="4"/>
  <c r="N167" i="4"/>
  <c r="BE167" i="4" s="1"/>
  <c r="BI166" i="4"/>
  <c r="BH166" i="4"/>
  <c r="BG166" i="4"/>
  <c r="BF166" i="4"/>
  <c r="AA166" i="4"/>
  <c r="Y166" i="4"/>
  <c r="W166" i="4"/>
  <c r="BK166" i="4"/>
  <c r="N166" i="4"/>
  <c r="BE166" i="4"/>
  <c r="BI165" i="4"/>
  <c r="BH165" i="4"/>
  <c r="BG165" i="4"/>
  <c r="BF165" i="4"/>
  <c r="AA165" i="4"/>
  <c r="Y165" i="4"/>
  <c r="W165" i="4"/>
  <c r="BK165" i="4"/>
  <c r="N165" i="4"/>
  <c r="BE165" i="4"/>
  <c r="BI164" i="4"/>
  <c r="BH164" i="4"/>
  <c r="BG164" i="4"/>
  <c r="BF164" i="4"/>
  <c r="AA164" i="4"/>
  <c r="Y164" i="4"/>
  <c r="W164" i="4"/>
  <c r="BK164" i="4"/>
  <c r="N164" i="4"/>
  <c r="BE164" i="4"/>
  <c r="BI163" i="4"/>
  <c r="BH163" i="4"/>
  <c r="BG163" i="4"/>
  <c r="BF163" i="4"/>
  <c r="AA163" i="4"/>
  <c r="Y163" i="4"/>
  <c r="W163" i="4"/>
  <c r="BK163" i="4"/>
  <c r="N163" i="4"/>
  <c r="BE163" i="4"/>
  <c r="BI162" i="4"/>
  <c r="BH162" i="4"/>
  <c r="BG162" i="4"/>
  <c r="BF162" i="4"/>
  <c r="AA162" i="4"/>
  <c r="Y162" i="4"/>
  <c r="W162" i="4"/>
  <c r="BK162" i="4"/>
  <c r="N162" i="4"/>
  <c r="BE162" i="4"/>
  <c r="BI161" i="4"/>
  <c r="BH161" i="4"/>
  <c r="BG161" i="4"/>
  <c r="BF161" i="4"/>
  <c r="AA161" i="4"/>
  <c r="Y161" i="4"/>
  <c r="W161" i="4"/>
  <c r="BK161" i="4"/>
  <c r="N161" i="4"/>
  <c r="BE161" i="4"/>
  <c r="BI160" i="4"/>
  <c r="BH160" i="4"/>
  <c r="BG160" i="4"/>
  <c r="BF160" i="4"/>
  <c r="AA160" i="4"/>
  <c r="Y160" i="4"/>
  <c r="W160" i="4"/>
  <c r="BK160" i="4"/>
  <c r="N160" i="4"/>
  <c r="BE160" i="4"/>
  <c r="BI159" i="4"/>
  <c r="BH159" i="4"/>
  <c r="BG159" i="4"/>
  <c r="BF159" i="4"/>
  <c r="AA159" i="4"/>
  <c r="Y159" i="4"/>
  <c r="W159" i="4"/>
  <c r="W156" i="4" s="1"/>
  <c r="BK159" i="4"/>
  <c r="N159" i="4"/>
  <c r="BE159" i="4"/>
  <c r="BI158" i="4"/>
  <c r="BH158" i="4"/>
  <c r="BG158" i="4"/>
  <c r="BF158" i="4"/>
  <c r="AA158" i="4"/>
  <c r="AA156" i="4" s="1"/>
  <c r="Y158" i="4"/>
  <c r="Y156" i="4" s="1"/>
  <c r="W158" i="4"/>
  <c r="BK158" i="4"/>
  <c r="N158" i="4"/>
  <c r="BE158" i="4"/>
  <c r="BI157" i="4"/>
  <c r="BH157" i="4"/>
  <c r="BG157" i="4"/>
  <c r="BF157" i="4"/>
  <c r="AA157" i="4"/>
  <c r="Y157" i="4"/>
  <c r="W157" i="4"/>
  <c r="BK157" i="4"/>
  <c r="BK156" i="4" s="1"/>
  <c r="N156" i="4" s="1"/>
  <c r="N92" i="4" s="1"/>
  <c r="N157" i="4"/>
  <c r="BE157" i="4"/>
  <c r="BI155" i="4"/>
  <c r="BH155" i="4"/>
  <c r="BG155" i="4"/>
  <c r="BF155" i="4"/>
  <c r="AA155" i="4"/>
  <c r="Y155" i="4"/>
  <c r="W155" i="4"/>
  <c r="BK155" i="4"/>
  <c r="N155" i="4"/>
  <c r="BE155" i="4"/>
  <c r="BI154" i="4"/>
  <c r="BH154" i="4"/>
  <c r="BG154" i="4"/>
  <c r="BF154" i="4"/>
  <c r="AA154" i="4"/>
  <c r="Y154" i="4"/>
  <c r="W154" i="4"/>
  <c r="BK154" i="4"/>
  <c r="N154" i="4"/>
  <c r="BE154" i="4"/>
  <c r="BI153" i="4"/>
  <c r="BH153" i="4"/>
  <c r="BG153" i="4"/>
  <c r="BF153" i="4"/>
  <c r="AA153" i="4"/>
  <c r="Y153" i="4"/>
  <c r="W153" i="4"/>
  <c r="BK153" i="4"/>
  <c r="N153" i="4"/>
  <c r="BE153" i="4" s="1"/>
  <c r="BI152" i="4"/>
  <c r="BH152" i="4"/>
  <c r="BG152" i="4"/>
  <c r="BF152" i="4"/>
  <c r="AA152" i="4"/>
  <c r="Y152" i="4"/>
  <c r="W152" i="4"/>
  <c r="BK152" i="4"/>
  <c r="N152" i="4"/>
  <c r="BE152" i="4"/>
  <c r="BI151" i="4"/>
  <c r="BH151" i="4"/>
  <c r="BG151" i="4"/>
  <c r="BF151" i="4"/>
  <c r="AA151" i="4"/>
  <c r="Y151" i="4"/>
  <c r="W151" i="4"/>
  <c r="BK151" i="4"/>
  <c r="N151" i="4"/>
  <c r="BE151" i="4"/>
  <c r="BI150" i="4"/>
  <c r="BH150" i="4"/>
  <c r="BG150" i="4"/>
  <c r="BF150" i="4"/>
  <c r="AA150" i="4"/>
  <c r="Y150" i="4"/>
  <c r="W150" i="4"/>
  <c r="BK150" i="4"/>
  <c r="N150" i="4"/>
  <c r="BE150" i="4"/>
  <c r="BI149" i="4"/>
  <c r="BH149" i="4"/>
  <c r="BG149" i="4"/>
  <c r="BF149" i="4"/>
  <c r="AA149" i="4"/>
  <c r="Y149" i="4"/>
  <c r="W149" i="4"/>
  <c r="BK149" i="4"/>
  <c r="N149" i="4"/>
  <c r="BE149" i="4" s="1"/>
  <c r="BI148" i="4"/>
  <c r="BH148" i="4"/>
  <c r="BG148" i="4"/>
  <c r="BF148" i="4"/>
  <c r="AA148" i="4"/>
  <c r="Y148" i="4"/>
  <c r="Y145" i="4" s="1"/>
  <c r="W148" i="4"/>
  <c r="BK148" i="4"/>
  <c r="N148" i="4"/>
  <c r="BE148" i="4"/>
  <c r="BI147" i="4"/>
  <c r="BH147" i="4"/>
  <c r="BG147" i="4"/>
  <c r="BF147" i="4"/>
  <c r="AA147" i="4"/>
  <c r="Y147" i="4"/>
  <c r="W147" i="4"/>
  <c r="BK147" i="4"/>
  <c r="N147" i="4"/>
  <c r="BE147" i="4"/>
  <c r="BI146" i="4"/>
  <c r="BH146" i="4"/>
  <c r="BG146" i="4"/>
  <c r="BF146" i="4"/>
  <c r="AA146" i="4"/>
  <c r="AA145" i="4"/>
  <c r="Y146" i="4"/>
  <c r="W146" i="4"/>
  <c r="W145" i="4"/>
  <c r="BK146" i="4"/>
  <c r="N146" i="4"/>
  <c r="BE146" i="4" s="1"/>
  <c r="BI144" i="4"/>
  <c r="BH144" i="4"/>
  <c r="BG144" i="4"/>
  <c r="BF144" i="4"/>
  <c r="AA144" i="4"/>
  <c r="Y144" i="4"/>
  <c r="W144" i="4"/>
  <c r="BK144" i="4"/>
  <c r="N144" i="4"/>
  <c r="BE144" i="4" s="1"/>
  <c r="BI143" i="4"/>
  <c r="BH143" i="4"/>
  <c r="BG143" i="4"/>
  <c r="BF143" i="4"/>
  <c r="AA143" i="4"/>
  <c r="Y143" i="4"/>
  <c r="W143" i="4"/>
  <c r="BK143" i="4"/>
  <c r="N143" i="4"/>
  <c r="BE143" i="4"/>
  <c r="BI142" i="4"/>
  <c r="BH142" i="4"/>
  <c r="BG142" i="4"/>
  <c r="BF142" i="4"/>
  <c r="AA142" i="4"/>
  <c r="Y142" i="4"/>
  <c r="W142" i="4"/>
  <c r="BK142" i="4"/>
  <c r="N142" i="4"/>
  <c r="BE142" i="4" s="1"/>
  <c r="BI141" i="4"/>
  <c r="BH141" i="4"/>
  <c r="BG141" i="4"/>
  <c r="BF141" i="4"/>
  <c r="AA141" i="4"/>
  <c r="Y141" i="4"/>
  <c r="W141" i="4"/>
  <c r="BK141" i="4"/>
  <c r="N141" i="4"/>
  <c r="BE141" i="4"/>
  <c r="BI140" i="4"/>
  <c r="BH140" i="4"/>
  <c r="BG140" i="4"/>
  <c r="BF140" i="4"/>
  <c r="AA140" i="4"/>
  <c r="Y140" i="4"/>
  <c r="W140" i="4"/>
  <c r="BK140" i="4"/>
  <c r="N140" i="4"/>
  <c r="BE140" i="4" s="1"/>
  <c r="BI139" i="4"/>
  <c r="BH139" i="4"/>
  <c r="BG139" i="4"/>
  <c r="BF139" i="4"/>
  <c r="AA139" i="4"/>
  <c r="Y139" i="4"/>
  <c r="W139" i="4"/>
  <c r="BK139" i="4"/>
  <c r="N139" i="4"/>
  <c r="BE139" i="4"/>
  <c r="BI138" i="4"/>
  <c r="BH138" i="4"/>
  <c r="BG138" i="4"/>
  <c r="BF138" i="4"/>
  <c r="AA138" i="4"/>
  <c r="Y138" i="4"/>
  <c r="W138" i="4"/>
  <c r="BK138" i="4"/>
  <c r="N138" i="4"/>
  <c r="BE138" i="4" s="1"/>
  <c r="BI137" i="4"/>
  <c r="BH137" i="4"/>
  <c r="BG137" i="4"/>
  <c r="BF137" i="4"/>
  <c r="AA137" i="4"/>
  <c r="Y137" i="4"/>
  <c r="W137" i="4"/>
  <c r="BK137" i="4"/>
  <c r="N137" i="4"/>
  <c r="BE137" i="4"/>
  <c r="BI136" i="4"/>
  <c r="BH136" i="4"/>
  <c r="BG136" i="4"/>
  <c r="BF136" i="4"/>
  <c r="AA136" i="4"/>
  <c r="Y136" i="4"/>
  <c r="W136" i="4"/>
  <c r="BK136" i="4"/>
  <c r="N136" i="4"/>
  <c r="BE136" i="4"/>
  <c r="BI135" i="4"/>
  <c r="BH135" i="4"/>
  <c r="BG135" i="4"/>
  <c r="BF135" i="4"/>
  <c r="AA135" i="4"/>
  <c r="Y135" i="4"/>
  <c r="W135" i="4"/>
  <c r="BK135" i="4"/>
  <c r="N135" i="4"/>
  <c r="BE135" i="4"/>
  <c r="BI134" i="4"/>
  <c r="BH134" i="4"/>
  <c r="BG134" i="4"/>
  <c r="BF134" i="4"/>
  <c r="AA134" i="4"/>
  <c r="Y134" i="4"/>
  <c r="W134" i="4"/>
  <c r="BK134" i="4"/>
  <c r="N134" i="4"/>
  <c r="BE134" i="4" s="1"/>
  <c r="BI133" i="4"/>
  <c r="BH133" i="4"/>
  <c r="BG133" i="4"/>
  <c r="BF133" i="4"/>
  <c r="AA133" i="4"/>
  <c r="Y133" i="4"/>
  <c r="W133" i="4"/>
  <c r="BK133" i="4"/>
  <c r="N133" i="4"/>
  <c r="BE133" i="4"/>
  <c r="BI132" i="4"/>
  <c r="BH132" i="4"/>
  <c r="BG132" i="4"/>
  <c r="BF132" i="4"/>
  <c r="AA132" i="4"/>
  <c r="Y132" i="4"/>
  <c r="W132" i="4"/>
  <c r="BK132" i="4"/>
  <c r="N132" i="4"/>
  <c r="BE132" i="4"/>
  <c r="BI131" i="4"/>
  <c r="BH131" i="4"/>
  <c r="BG131" i="4"/>
  <c r="BF131" i="4"/>
  <c r="AA131" i="4"/>
  <c r="Y131" i="4"/>
  <c r="W131" i="4"/>
  <c r="BK131" i="4"/>
  <c r="N131" i="4"/>
  <c r="BE131" i="4"/>
  <c r="BI130" i="4"/>
  <c r="BH130" i="4"/>
  <c r="BG130" i="4"/>
  <c r="BF130" i="4"/>
  <c r="AA130" i="4"/>
  <c r="Y130" i="4"/>
  <c r="W130" i="4"/>
  <c r="BK130" i="4"/>
  <c r="N130" i="4"/>
  <c r="BE130" i="4"/>
  <c r="BI129" i="4"/>
  <c r="BH129" i="4"/>
  <c r="BG129" i="4"/>
  <c r="BF129" i="4"/>
  <c r="AA129" i="4"/>
  <c r="Y129" i="4"/>
  <c r="W129" i="4"/>
  <c r="BK129" i="4"/>
  <c r="N129" i="4"/>
  <c r="BE129" i="4"/>
  <c r="BI128" i="4"/>
  <c r="BH128" i="4"/>
  <c r="BG128" i="4"/>
  <c r="BF128" i="4"/>
  <c r="AA128" i="4"/>
  <c r="Y128" i="4"/>
  <c r="W128" i="4"/>
  <c r="BK128" i="4"/>
  <c r="N128" i="4"/>
  <c r="BE128" i="4"/>
  <c r="BI127" i="4"/>
  <c r="BH127" i="4"/>
  <c r="BG127" i="4"/>
  <c r="BF127" i="4"/>
  <c r="AA127" i="4"/>
  <c r="Y127" i="4"/>
  <c r="W127" i="4"/>
  <c r="BK127" i="4"/>
  <c r="N127" i="4"/>
  <c r="BE127" i="4"/>
  <c r="BI126" i="4"/>
  <c r="BH126" i="4"/>
  <c r="BG126" i="4"/>
  <c r="BF126" i="4"/>
  <c r="AA126" i="4"/>
  <c r="Y126" i="4"/>
  <c r="W126" i="4"/>
  <c r="BK126" i="4"/>
  <c r="N126" i="4"/>
  <c r="BE126" i="4"/>
  <c r="BI125" i="4"/>
  <c r="BH125" i="4"/>
  <c r="BG125" i="4"/>
  <c r="BF125" i="4"/>
  <c r="AA125" i="4"/>
  <c r="Y125" i="4"/>
  <c r="W125" i="4"/>
  <c r="BK125" i="4"/>
  <c r="N125" i="4"/>
  <c r="BE125" i="4"/>
  <c r="BI124" i="4"/>
  <c r="BH124" i="4"/>
  <c r="BG124" i="4"/>
  <c r="BF124" i="4"/>
  <c r="AA124" i="4"/>
  <c r="Y124" i="4"/>
  <c r="W124" i="4"/>
  <c r="BK124" i="4"/>
  <c r="N124" i="4"/>
  <c r="BE124" i="4" s="1"/>
  <c r="BI123" i="4"/>
  <c r="BH123" i="4"/>
  <c r="BG123" i="4"/>
  <c r="BF123" i="4"/>
  <c r="AA123" i="4"/>
  <c r="Y123" i="4"/>
  <c r="W123" i="4"/>
  <c r="BK123" i="4"/>
  <c r="N123" i="4"/>
  <c r="BE123" i="4"/>
  <c r="BI122" i="4"/>
  <c r="BH122" i="4"/>
  <c r="BG122" i="4"/>
  <c r="BF122" i="4"/>
  <c r="AA122" i="4"/>
  <c r="Y122" i="4"/>
  <c r="W122" i="4"/>
  <c r="BK122" i="4"/>
  <c r="N122" i="4"/>
  <c r="BE122" i="4"/>
  <c r="BI121" i="4"/>
  <c r="BH121" i="4"/>
  <c r="BG121" i="4"/>
  <c r="BF121" i="4"/>
  <c r="AA121" i="4"/>
  <c r="Y121" i="4"/>
  <c r="W121" i="4"/>
  <c r="BK121" i="4"/>
  <c r="N121" i="4"/>
  <c r="BE121" i="4"/>
  <c r="BI120" i="4"/>
  <c r="BH120" i="4"/>
  <c r="BG120" i="4"/>
  <c r="BF120" i="4"/>
  <c r="AA120" i="4"/>
  <c r="Y120" i="4"/>
  <c r="W120" i="4"/>
  <c r="BK120" i="4"/>
  <c r="N120" i="4"/>
  <c r="BE120" i="4"/>
  <c r="BI119" i="4"/>
  <c r="BH119" i="4"/>
  <c r="BG119" i="4"/>
  <c r="BF119" i="4"/>
  <c r="AA119" i="4"/>
  <c r="Y119" i="4"/>
  <c r="W119" i="4"/>
  <c r="W116" i="4" s="1"/>
  <c r="W115" i="4" s="1"/>
  <c r="W114" i="4" s="1"/>
  <c r="BK119" i="4"/>
  <c r="N119" i="4"/>
  <c r="BE119" i="4"/>
  <c r="BI118" i="4"/>
  <c r="BH118" i="4"/>
  <c r="BG118" i="4"/>
  <c r="BF118" i="4"/>
  <c r="AA118" i="4"/>
  <c r="AA116" i="4" s="1"/>
  <c r="AA115" i="4" s="1"/>
  <c r="AA114" i="4" s="1"/>
  <c r="Y118" i="4"/>
  <c r="W118" i="4"/>
  <c r="BK118" i="4"/>
  <c r="N118" i="4"/>
  <c r="BE118" i="4" s="1"/>
  <c r="BI117" i="4"/>
  <c r="BH117" i="4"/>
  <c r="BG117" i="4"/>
  <c r="BF117" i="4"/>
  <c r="AA117" i="4"/>
  <c r="Y117" i="4"/>
  <c r="Y116" i="4" s="1"/>
  <c r="Y115" i="4" s="1"/>
  <c r="Y114" i="4" s="1"/>
  <c r="W117" i="4"/>
  <c r="AU90" i="1"/>
  <c r="BK117" i="4"/>
  <c r="N117" i="4"/>
  <c r="BE117" i="4" s="1"/>
  <c r="M111" i="4"/>
  <c r="F108" i="4"/>
  <c r="F106" i="4"/>
  <c r="M28" i="4"/>
  <c r="AS90" i="1" s="1"/>
  <c r="AS87" i="1" s="1"/>
  <c r="M84" i="4"/>
  <c r="F81" i="4"/>
  <c r="F79" i="4"/>
  <c r="O18" i="4"/>
  <c r="E18" i="4"/>
  <c r="M110" i="4"/>
  <c r="M83" i="4"/>
  <c r="O17" i="4"/>
  <c r="O15" i="4"/>
  <c r="E15" i="4"/>
  <c r="O14" i="4"/>
  <c r="O12" i="4"/>
  <c r="E12" i="4"/>
  <c r="O11" i="4"/>
  <c r="O9" i="4"/>
  <c r="F6" i="4"/>
  <c r="F78" i="4" s="1"/>
  <c r="F105" i="4"/>
  <c r="AY89" i="1"/>
  <c r="AX89" i="1"/>
  <c r="BI208" i="3"/>
  <c r="BH208" i="3"/>
  <c r="BG208" i="3"/>
  <c r="BF208" i="3"/>
  <c r="AA208" i="3"/>
  <c r="Y208" i="3"/>
  <c r="W208" i="3"/>
  <c r="BK208" i="3"/>
  <c r="N208" i="3"/>
  <c r="BE208" i="3" s="1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AA206" i="3"/>
  <c r="Y206" i="3"/>
  <c r="W206" i="3"/>
  <c r="BK206" i="3"/>
  <c r="N206" i="3"/>
  <c r="BE206" i="3" s="1"/>
  <c r="BI205" i="3"/>
  <c r="BH205" i="3"/>
  <c r="BG205" i="3"/>
  <c r="BF205" i="3"/>
  <c r="AA205" i="3"/>
  <c r="Y205" i="3"/>
  <c r="W205" i="3"/>
  <c r="BK205" i="3"/>
  <c r="N205" i="3"/>
  <c r="BE205" i="3"/>
  <c r="BI204" i="3"/>
  <c r="BH204" i="3"/>
  <c r="BG204" i="3"/>
  <c r="BF204" i="3"/>
  <c r="AA204" i="3"/>
  <c r="Y204" i="3"/>
  <c r="W204" i="3"/>
  <c r="BK204" i="3"/>
  <c r="N204" i="3"/>
  <c r="BE204" i="3" s="1"/>
  <c r="BI203" i="3"/>
  <c r="BH203" i="3"/>
  <c r="BG203" i="3"/>
  <c r="BF203" i="3"/>
  <c r="AA203" i="3"/>
  <c r="Y203" i="3"/>
  <c r="W203" i="3"/>
  <c r="W198" i="3" s="1"/>
  <c r="BK203" i="3"/>
  <c r="N203" i="3"/>
  <c r="BE203" i="3" s="1"/>
  <c r="BI202" i="3"/>
  <c r="BH202" i="3"/>
  <c r="BG202" i="3"/>
  <c r="BF202" i="3"/>
  <c r="AA202" i="3"/>
  <c r="Y202" i="3"/>
  <c r="W202" i="3"/>
  <c r="BK202" i="3"/>
  <c r="N202" i="3"/>
  <c r="BE202" i="3" s="1"/>
  <c r="BI201" i="3"/>
  <c r="BH201" i="3"/>
  <c r="BG201" i="3"/>
  <c r="BF201" i="3"/>
  <c r="AA201" i="3"/>
  <c r="Y201" i="3"/>
  <c r="W201" i="3"/>
  <c r="BK201" i="3"/>
  <c r="N201" i="3"/>
  <c r="BE201" i="3"/>
  <c r="BI200" i="3"/>
  <c r="BH200" i="3"/>
  <c r="BG200" i="3"/>
  <c r="BF200" i="3"/>
  <c r="AA200" i="3"/>
  <c r="Y200" i="3"/>
  <c r="W200" i="3"/>
  <c r="BK200" i="3"/>
  <c r="N200" i="3"/>
  <c r="BE200" i="3" s="1"/>
  <c r="BI199" i="3"/>
  <c r="BH199" i="3"/>
  <c r="BG199" i="3"/>
  <c r="BF199" i="3"/>
  <c r="AA199" i="3"/>
  <c r="Y199" i="3"/>
  <c r="W199" i="3"/>
  <c r="BK199" i="3"/>
  <c r="N199" i="3"/>
  <c r="BE199" i="3" s="1"/>
  <c r="BI197" i="3"/>
  <c r="BH197" i="3"/>
  <c r="BG197" i="3"/>
  <c r="BF197" i="3"/>
  <c r="AA197" i="3"/>
  <c r="Y197" i="3"/>
  <c r="W197" i="3"/>
  <c r="BK197" i="3"/>
  <c r="N197" i="3"/>
  <c r="BE197" i="3" s="1"/>
  <c r="BI196" i="3"/>
  <c r="BH196" i="3"/>
  <c r="BG196" i="3"/>
  <c r="BF196" i="3"/>
  <c r="AA196" i="3"/>
  <c r="Y196" i="3"/>
  <c r="W196" i="3"/>
  <c r="BK196" i="3"/>
  <c r="N196" i="3"/>
  <c r="BE196" i="3" s="1"/>
  <c r="BI195" i="3"/>
  <c r="BH195" i="3"/>
  <c r="BG195" i="3"/>
  <c r="BF195" i="3"/>
  <c r="AA195" i="3"/>
  <c r="Y195" i="3"/>
  <c r="W195" i="3"/>
  <c r="BK195" i="3"/>
  <c r="N195" i="3"/>
  <c r="BE195" i="3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AA193" i="3"/>
  <c r="Y193" i="3"/>
  <c r="W193" i="3"/>
  <c r="BK193" i="3"/>
  <c r="N193" i="3"/>
  <c r="BE193" i="3"/>
  <c r="BI192" i="3"/>
  <c r="BH192" i="3"/>
  <c r="BG192" i="3"/>
  <c r="BF192" i="3"/>
  <c r="AA192" i="3"/>
  <c r="Y192" i="3"/>
  <c r="W192" i="3"/>
  <c r="BK192" i="3"/>
  <c r="N192" i="3"/>
  <c r="BE192" i="3" s="1"/>
  <c r="BI191" i="3"/>
  <c r="BH191" i="3"/>
  <c r="BG191" i="3"/>
  <c r="BF191" i="3"/>
  <c r="AA191" i="3"/>
  <c r="Y191" i="3"/>
  <c r="W191" i="3"/>
  <c r="BK191" i="3"/>
  <c r="N191" i="3"/>
  <c r="BE191" i="3"/>
  <c r="BI190" i="3"/>
  <c r="BH190" i="3"/>
  <c r="BG190" i="3"/>
  <c r="BF190" i="3"/>
  <c r="AA190" i="3"/>
  <c r="Y190" i="3"/>
  <c r="W190" i="3"/>
  <c r="BK190" i="3"/>
  <c r="N190" i="3"/>
  <c r="BE190" i="3" s="1"/>
  <c r="BI189" i="3"/>
  <c r="BH189" i="3"/>
  <c r="BG189" i="3"/>
  <c r="BF189" i="3"/>
  <c r="AA189" i="3"/>
  <c r="Y189" i="3"/>
  <c r="W189" i="3"/>
  <c r="BK189" i="3"/>
  <c r="N189" i="3"/>
  <c r="BE189" i="3"/>
  <c r="BI188" i="3"/>
  <c r="BH188" i="3"/>
  <c r="BG188" i="3"/>
  <c r="BF188" i="3"/>
  <c r="AA188" i="3"/>
  <c r="Y188" i="3"/>
  <c r="W188" i="3"/>
  <c r="BK188" i="3"/>
  <c r="N188" i="3"/>
  <c r="BE188" i="3" s="1"/>
  <c r="BI187" i="3"/>
  <c r="BH187" i="3"/>
  <c r="BG187" i="3"/>
  <c r="BF187" i="3"/>
  <c r="AA187" i="3"/>
  <c r="Y187" i="3"/>
  <c r="W187" i="3"/>
  <c r="BK187" i="3"/>
  <c r="N187" i="3"/>
  <c r="BE187" i="3"/>
  <c r="BI186" i="3"/>
  <c r="BH186" i="3"/>
  <c r="BG186" i="3"/>
  <c r="BF186" i="3"/>
  <c r="AA186" i="3"/>
  <c r="Y186" i="3"/>
  <c r="W186" i="3"/>
  <c r="BK186" i="3"/>
  <c r="N186" i="3"/>
  <c r="BE186" i="3" s="1"/>
  <c r="BI185" i="3"/>
  <c r="BH185" i="3"/>
  <c r="BG185" i="3"/>
  <c r="BF185" i="3"/>
  <c r="AA185" i="3"/>
  <c r="Y185" i="3"/>
  <c r="W185" i="3"/>
  <c r="BK185" i="3"/>
  <c r="N185" i="3"/>
  <c r="BE185" i="3"/>
  <c r="BI184" i="3"/>
  <c r="BH184" i="3"/>
  <c r="BG184" i="3"/>
  <c r="BF184" i="3"/>
  <c r="AA184" i="3"/>
  <c r="Y184" i="3"/>
  <c r="W184" i="3"/>
  <c r="BK184" i="3"/>
  <c r="N184" i="3"/>
  <c r="BE184" i="3" s="1"/>
  <c r="BI183" i="3"/>
  <c r="BH183" i="3"/>
  <c r="BG183" i="3"/>
  <c r="BF183" i="3"/>
  <c r="AA183" i="3"/>
  <c r="Y183" i="3"/>
  <c r="W183" i="3"/>
  <c r="BK183" i="3"/>
  <c r="N183" i="3"/>
  <c r="BE183" i="3"/>
  <c r="BI182" i="3"/>
  <c r="BH182" i="3"/>
  <c r="BG182" i="3"/>
  <c r="BF182" i="3"/>
  <c r="AA182" i="3"/>
  <c r="Y182" i="3"/>
  <c r="W182" i="3"/>
  <c r="BK182" i="3"/>
  <c r="N182" i="3"/>
  <c r="BE182" i="3" s="1"/>
  <c r="BI181" i="3"/>
  <c r="BH181" i="3"/>
  <c r="BG181" i="3"/>
  <c r="BF181" i="3"/>
  <c r="AA181" i="3"/>
  <c r="Y181" i="3"/>
  <c r="W181" i="3"/>
  <c r="BK181" i="3"/>
  <c r="N181" i="3"/>
  <c r="BE181" i="3"/>
  <c r="BI180" i="3"/>
  <c r="BH180" i="3"/>
  <c r="BG180" i="3"/>
  <c r="BF180" i="3"/>
  <c r="AA180" i="3"/>
  <c r="Y180" i="3"/>
  <c r="W180" i="3"/>
  <c r="BK180" i="3"/>
  <c r="N180" i="3"/>
  <c r="BE180" i="3" s="1"/>
  <c r="BI179" i="3"/>
  <c r="BH179" i="3"/>
  <c r="BG179" i="3"/>
  <c r="BF179" i="3"/>
  <c r="AA179" i="3"/>
  <c r="Y179" i="3"/>
  <c r="W179" i="3"/>
  <c r="BK179" i="3"/>
  <c r="N179" i="3"/>
  <c r="BE179" i="3"/>
  <c r="BI178" i="3"/>
  <c r="BH178" i="3"/>
  <c r="BG178" i="3"/>
  <c r="BF178" i="3"/>
  <c r="AA178" i="3"/>
  <c r="Y178" i="3"/>
  <c r="Y177" i="3"/>
  <c r="W178" i="3"/>
  <c r="BK178" i="3"/>
  <c r="N178" i="3"/>
  <c r="BE178" i="3" s="1"/>
  <c r="BI176" i="3"/>
  <c r="BH176" i="3"/>
  <c r="BG176" i="3"/>
  <c r="BF176" i="3"/>
  <c r="AA176" i="3"/>
  <c r="Y176" i="3"/>
  <c r="W176" i="3"/>
  <c r="BK176" i="3"/>
  <c r="N176" i="3"/>
  <c r="BE176" i="3" s="1"/>
  <c r="BI175" i="3"/>
  <c r="BH175" i="3"/>
  <c r="BG175" i="3"/>
  <c r="BF175" i="3"/>
  <c r="AA175" i="3"/>
  <c r="Y175" i="3"/>
  <c r="W175" i="3"/>
  <c r="BK175" i="3"/>
  <c r="N175" i="3"/>
  <c r="BE175" i="3"/>
  <c r="BI174" i="3"/>
  <c r="BH174" i="3"/>
  <c r="BG174" i="3"/>
  <c r="BF174" i="3"/>
  <c r="AA174" i="3"/>
  <c r="Y174" i="3"/>
  <c r="W174" i="3"/>
  <c r="BK174" i="3"/>
  <c r="N174" i="3"/>
  <c r="BE174" i="3" s="1"/>
  <c r="BI173" i="3"/>
  <c r="BH173" i="3"/>
  <c r="BG173" i="3"/>
  <c r="BF173" i="3"/>
  <c r="AA173" i="3"/>
  <c r="Y173" i="3"/>
  <c r="W173" i="3"/>
  <c r="BK173" i="3"/>
  <c r="N173" i="3"/>
  <c r="BE173" i="3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AA171" i="3"/>
  <c r="Y171" i="3"/>
  <c r="W171" i="3"/>
  <c r="BK171" i="3"/>
  <c r="N171" i="3"/>
  <c r="BE171" i="3"/>
  <c r="BI170" i="3"/>
  <c r="BH170" i="3"/>
  <c r="BG170" i="3"/>
  <c r="BF170" i="3"/>
  <c r="AA170" i="3"/>
  <c r="Y170" i="3"/>
  <c r="W170" i="3"/>
  <c r="BK170" i="3"/>
  <c r="N170" i="3"/>
  <c r="BE170" i="3" s="1"/>
  <c r="BI169" i="3"/>
  <c r="BH169" i="3"/>
  <c r="BG169" i="3"/>
  <c r="BF169" i="3"/>
  <c r="AA169" i="3"/>
  <c r="Y169" i="3"/>
  <c r="W169" i="3"/>
  <c r="BK169" i="3"/>
  <c r="N169" i="3"/>
  <c r="BE169" i="3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/>
  <c r="BI166" i="3"/>
  <c r="BH166" i="3"/>
  <c r="BG166" i="3"/>
  <c r="BF166" i="3"/>
  <c r="AA166" i="3"/>
  <c r="Y166" i="3"/>
  <c r="W166" i="3"/>
  <c r="BK166" i="3"/>
  <c r="N166" i="3"/>
  <c r="BE166" i="3" s="1"/>
  <c r="BI165" i="3"/>
  <c r="BH165" i="3"/>
  <c r="BG165" i="3"/>
  <c r="BF165" i="3"/>
  <c r="AA165" i="3"/>
  <c r="Y165" i="3"/>
  <c r="W165" i="3"/>
  <c r="BK165" i="3"/>
  <c r="N165" i="3"/>
  <c r="BE165" i="3"/>
  <c r="BI164" i="3"/>
  <c r="BH164" i="3"/>
  <c r="BG164" i="3"/>
  <c r="BF164" i="3"/>
  <c r="AA164" i="3"/>
  <c r="Y164" i="3"/>
  <c r="W164" i="3"/>
  <c r="BK164" i="3"/>
  <c r="N164" i="3"/>
  <c r="BE164" i="3" s="1"/>
  <c r="BI163" i="3"/>
  <c r="BH163" i="3"/>
  <c r="BG163" i="3"/>
  <c r="BF163" i="3"/>
  <c r="AA163" i="3"/>
  <c r="Y163" i="3"/>
  <c r="W163" i="3"/>
  <c r="BK163" i="3"/>
  <c r="N163" i="3"/>
  <c r="BE163" i="3"/>
  <c r="BI162" i="3"/>
  <c r="BH162" i="3"/>
  <c r="BG162" i="3"/>
  <c r="BF162" i="3"/>
  <c r="AA162" i="3"/>
  <c r="Y162" i="3"/>
  <c r="W162" i="3"/>
  <c r="BK162" i="3"/>
  <c r="N162" i="3"/>
  <c r="BE162" i="3" s="1"/>
  <c r="BI161" i="3"/>
  <c r="BH161" i="3"/>
  <c r="BG161" i="3"/>
  <c r="BF161" i="3"/>
  <c r="AA161" i="3"/>
  <c r="Y161" i="3"/>
  <c r="W161" i="3"/>
  <c r="BK161" i="3"/>
  <c r="N161" i="3"/>
  <c r="BE161" i="3"/>
  <c r="BI160" i="3"/>
  <c r="BH160" i="3"/>
  <c r="BG160" i="3"/>
  <c r="BF160" i="3"/>
  <c r="AA160" i="3"/>
  <c r="Y160" i="3"/>
  <c r="W160" i="3"/>
  <c r="BK160" i="3"/>
  <c r="N160" i="3"/>
  <c r="BE160" i="3" s="1"/>
  <c r="BI159" i="3"/>
  <c r="BH159" i="3"/>
  <c r="BG159" i="3"/>
  <c r="BF159" i="3"/>
  <c r="AA159" i="3"/>
  <c r="Y159" i="3"/>
  <c r="W159" i="3"/>
  <c r="BK159" i="3"/>
  <c r="N159" i="3"/>
  <c r="BE159" i="3"/>
  <c r="BI158" i="3"/>
  <c r="BH158" i="3"/>
  <c r="BG158" i="3"/>
  <c r="BF158" i="3"/>
  <c r="AA158" i="3"/>
  <c r="Y158" i="3"/>
  <c r="W158" i="3"/>
  <c r="BK158" i="3"/>
  <c r="N158" i="3"/>
  <c r="BE158" i="3" s="1"/>
  <c r="BI157" i="3"/>
  <c r="BH157" i="3"/>
  <c r="BG157" i="3"/>
  <c r="BF157" i="3"/>
  <c r="AA157" i="3"/>
  <c r="Y157" i="3"/>
  <c r="W157" i="3"/>
  <c r="W154" i="3" s="1"/>
  <c r="BK157" i="3"/>
  <c r="N157" i="3"/>
  <c r="BE157" i="3"/>
  <c r="BI156" i="3"/>
  <c r="BH156" i="3"/>
  <c r="BG156" i="3"/>
  <c r="BF156" i="3"/>
  <c r="AA156" i="3"/>
  <c r="AA154" i="3" s="1"/>
  <c r="Y156" i="3"/>
  <c r="W156" i="3"/>
  <c r="BK156" i="3"/>
  <c r="N156" i="3"/>
  <c r="BE156" i="3" s="1"/>
  <c r="BI155" i="3"/>
  <c r="BH155" i="3"/>
  <c r="BG155" i="3"/>
  <c r="BF155" i="3"/>
  <c r="AA155" i="3"/>
  <c r="Y155" i="3"/>
  <c r="W155" i="3"/>
  <c r="BK155" i="3"/>
  <c r="N155" i="3"/>
  <c r="BE155" i="3" s="1"/>
  <c r="BI153" i="3"/>
  <c r="BH153" i="3"/>
  <c r="BG153" i="3"/>
  <c r="BF153" i="3"/>
  <c r="AA153" i="3"/>
  <c r="Y153" i="3"/>
  <c r="W153" i="3"/>
  <c r="BK153" i="3"/>
  <c r="N153" i="3"/>
  <c r="BE153" i="3" s="1"/>
  <c r="BI152" i="3"/>
  <c r="BH152" i="3"/>
  <c r="BG152" i="3"/>
  <c r="BF152" i="3"/>
  <c r="AA152" i="3"/>
  <c r="Y152" i="3"/>
  <c r="W152" i="3"/>
  <c r="BK152" i="3"/>
  <c r="N152" i="3"/>
  <c r="BE152" i="3" s="1"/>
  <c r="BI151" i="3"/>
  <c r="BH151" i="3"/>
  <c r="BG151" i="3"/>
  <c r="BF151" i="3"/>
  <c r="AA151" i="3"/>
  <c r="Y151" i="3"/>
  <c r="W151" i="3"/>
  <c r="BK151" i="3"/>
  <c r="N151" i="3"/>
  <c r="BE151" i="3"/>
  <c r="BI150" i="3"/>
  <c r="BH150" i="3"/>
  <c r="BG150" i="3"/>
  <c r="BF150" i="3"/>
  <c r="AA150" i="3"/>
  <c r="Y150" i="3"/>
  <c r="W150" i="3"/>
  <c r="BK150" i="3"/>
  <c r="N150" i="3"/>
  <c r="BE150" i="3" s="1"/>
  <c r="BI149" i="3"/>
  <c r="BH149" i="3"/>
  <c r="BG149" i="3"/>
  <c r="BF149" i="3"/>
  <c r="AA149" i="3"/>
  <c r="Y149" i="3"/>
  <c r="W149" i="3"/>
  <c r="BK149" i="3"/>
  <c r="N149" i="3"/>
  <c r="BE149" i="3"/>
  <c r="BI148" i="3"/>
  <c r="BH148" i="3"/>
  <c r="BG148" i="3"/>
  <c r="BF148" i="3"/>
  <c r="AA148" i="3"/>
  <c r="Y148" i="3"/>
  <c r="W148" i="3"/>
  <c r="BK148" i="3"/>
  <c r="N148" i="3"/>
  <c r="BE148" i="3" s="1"/>
  <c r="BI147" i="3"/>
  <c r="BH147" i="3"/>
  <c r="BG147" i="3"/>
  <c r="BF147" i="3"/>
  <c r="AA147" i="3"/>
  <c r="Y147" i="3"/>
  <c r="W147" i="3"/>
  <c r="BK147" i="3"/>
  <c r="N147" i="3"/>
  <c r="BE147" i="3"/>
  <c r="BI146" i="3"/>
  <c r="BH146" i="3"/>
  <c r="BG146" i="3"/>
  <c r="BF146" i="3"/>
  <c r="AA146" i="3"/>
  <c r="Y146" i="3"/>
  <c r="W146" i="3"/>
  <c r="BK146" i="3"/>
  <c r="N146" i="3"/>
  <c r="BE146" i="3" s="1"/>
  <c r="BI145" i="3"/>
  <c r="BH145" i="3"/>
  <c r="BG145" i="3"/>
  <c r="BF145" i="3"/>
  <c r="AA145" i="3"/>
  <c r="Y145" i="3"/>
  <c r="W145" i="3"/>
  <c r="BK145" i="3"/>
  <c r="N145" i="3"/>
  <c r="BE145" i="3"/>
  <c r="BI144" i="3"/>
  <c r="BH144" i="3"/>
  <c r="BG144" i="3"/>
  <c r="BF144" i="3"/>
  <c r="AA144" i="3"/>
  <c r="AA143" i="3" s="1"/>
  <c r="Y144" i="3"/>
  <c r="W144" i="3"/>
  <c r="BK144" i="3"/>
  <c r="N144" i="3"/>
  <c r="BE144" i="3" s="1"/>
  <c r="BI142" i="3"/>
  <c r="BH142" i="3"/>
  <c r="BG142" i="3"/>
  <c r="BF142" i="3"/>
  <c r="AA142" i="3"/>
  <c r="Y142" i="3"/>
  <c r="W142" i="3"/>
  <c r="BK142" i="3"/>
  <c r="N142" i="3"/>
  <c r="BE142" i="3" s="1"/>
  <c r="BI141" i="3"/>
  <c r="BH141" i="3"/>
  <c r="BG141" i="3"/>
  <c r="BF141" i="3"/>
  <c r="AA141" i="3"/>
  <c r="Y141" i="3"/>
  <c r="W141" i="3"/>
  <c r="BK141" i="3"/>
  <c r="N141" i="3"/>
  <c r="BE141" i="3"/>
  <c r="BI140" i="3"/>
  <c r="BH140" i="3"/>
  <c r="BG140" i="3"/>
  <c r="BF140" i="3"/>
  <c r="AA140" i="3"/>
  <c r="Y140" i="3"/>
  <c r="W140" i="3"/>
  <c r="BK140" i="3"/>
  <c r="N140" i="3"/>
  <c r="BE140" i="3" s="1"/>
  <c r="BI139" i="3"/>
  <c r="BH139" i="3"/>
  <c r="BG139" i="3"/>
  <c r="BF139" i="3"/>
  <c r="AA139" i="3"/>
  <c r="Y139" i="3"/>
  <c r="W139" i="3"/>
  <c r="BK139" i="3"/>
  <c r="N139" i="3"/>
  <c r="BE139" i="3"/>
  <c r="BI138" i="3"/>
  <c r="BH138" i="3"/>
  <c r="BG138" i="3"/>
  <c r="BF138" i="3"/>
  <c r="AA138" i="3"/>
  <c r="Y138" i="3"/>
  <c r="W138" i="3"/>
  <c r="BK138" i="3"/>
  <c r="N138" i="3"/>
  <c r="BE138" i="3" s="1"/>
  <c r="BI137" i="3"/>
  <c r="BH137" i="3"/>
  <c r="BG137" i="3"/>
  <c r="BF137" i="3"/>
  <c r="AA137" i="3"/>
  <c r="Y137" i="3"/>
  <c r="W137" i="3"/>
  <c r="BK137" i="3"/>
  <c r="N137" i="3"/>
  <c r="BE137" i="3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AA135" i="3"/>
  <c r="Y135" i="3"/>
  <c r="W135" i="3"/>
  <c r="W128" i="3" s="1"/>
  <c r="BK135" i="3"/>
  <c r="N135" i="3"/>
  <c r="BE135" i="3"/>
  <c r="BI134" i="3"/>
  <c r="BH134" i="3"/>
  <c r="BG134" i="3"/>
  <c r="BF134" i="3"/>
  <c r="AA134" i="3"/>
  <c r="Y134" i="3"/>
  <c r="W134" i="3"/>
  <c r="BK134" i="3"/>
  <c r="N134" i="3"/>
  <c r="BE134" i="3" s="1"/>
  <c r="BI133" i="3"/>
  <c r="BH133" i="3"/>
  <c r="BG133" i="3"/>
  <c r="BF133" i="3"/>
  <c r="AA133" i="3"/>
  <c r="Y133" i="3"/>
  <c r="W133" i="3"/>
  <c r="BK133" i="3"/>
  <c r="N133" i="3"/>
  <c r="BE133" i="3"/>
  <c r="BI132" i="3"/>
  <c r="BH132" i="3"/>
  <c r="BG132" i="3"/>
  <c r="BF132" i="3"/>
  <c r="AA132" i="3"/>
  <c r="Y132" i="3"/>
  <c r="W132" i="3"/>
  <c r="BK132" i="3"/>
  <c r="N132" i="3"/>
  <c r="BE132" i="3" s="1"/>
  <c r="BI131" i="3"/>
  <c r="BH131" i="3"/>
  <c r="BG131" i="3"/>
  <c r="BF131" i="3"/>
  <c r="AA131" i="3"/>
  <c r="Y131" i="3"/>
  <c r="W131" i="3"/>
  <c r="BK131" i="3"/>
  <c r="N131" i="3"/>
  <c r="BE131" i="3"/>
  <c r="BI130" i="3"/>
  <c r="BH130" i="3"/>
  <c r="BG130" i="3"/>
  <c r="BF130" i="3"/>
  <c r="AA130" i="3"/>
  <c r="Y130" i="3"/>
  <c r="W130" i="3"/>
  <c r="BK130" i="3"/>
  <c r="N130" i="3"/>
  <c r="BE130" i="3" s="1"/>
  <c r="BI129" i="3"/>
  <c r="BH129" i="3"/>
  <c r="BG129" i="3"/>
  <c r="BF129" i="3"/>
  <c r="AA129" i="3"/>
  <c r="AA128" i="3"/>
  <c r="Y129" i="3"/>
  <c r="W129" i="3"/>
  <c r="BK129" i="3"/>
  <c r="N129" i="3"/>
  <c r="BE129" i="3"/>
  <c r="BI127" i="3"/>
  <c r="BH127" i="3"/>
  <c r="BG127" i="3"/>
  <c r="BF127" i="3"/>
  <c r="AA127" i="3"/>
  <c r="Y127" i="3"/>
  <c r="W127" i="3"/>
  <c r="BK127" i="3"/>
  <c r="N127" i="3"/>
  <c r="BE127" i="3"/>
  <c r="BI126" i="3"/>
  <c r="BH126" i="3"/>
  <c r="BG126" i="3"/>
  <c r="BF126" i="3"/>
  <c r="AA126" i="3"/>
  <c r="Y126" i="3"/>
  <c r="W126" i="3"/>
  <c r="BK126" i="3"/>
  <c r="N126" i="3"/>
  <c r="BE126" i="3" s="1"/>
  <c r="BI125" i="3"/>
  <c r="BH125" i="3"/>
  <c r="BG125" i="3"/>
  <c r="BF125" i="3"/>
  <c r="AA125" i="3"/>
  <c r="Y125" i="3"/>
  <c r="W125" i="3"/>
  <c r="BK125" i="3"/>
  <c r="N125" i="3"/>
  <c r="BE125" i="3"/>
  <c r="BI124" i="3"/>
  <c r="BH124" i="3"/>
  <c r="BG124" i="3"/>
  <c r="BF124" i="3"/>
  <c r="AA124" i="3"/>
  <c r="Y124" i="3"/>
  <c r="W124" i="3"/>
  <c r="BK124" i="3"/>
  <c r="N124" i="3"/>
  <c r="BE124" i="3" s="1"/>
  <c r="BI123" i="3"/>
  <c r="BH123" i="3"/>
  <c r="BG123" i="3"/>
  <c r="BF123" i="3"/>
  <c r="AA123" i="3"/>
  <c r="Y123" i="3"/>
  <c r="W123" i="3"/>
  <c r="BK123" i="3"/>
  <c r="N123" i="3"/>
  <c r="BE123" i="3"/>
  <c r="BI122" i="3"/>
  <c r="BH122" i="3"/>
  <c r="BG122" i="3"/>
  <c r="BF122" i="3"/>
  <c r="AA122" i="3"/>
  <c r="Y122" i="3"/>
  <c r="W122" i="3"/>
  <c r="BK122" i="3"/>
  <c r="N122" i="3"/>
  <c r="BE122" i="3" s="1"/>
  <c r="BI121" i="3"/>
  <c r="BH121" i="3"/>
  <c r="BG121" i="3"/>
  <c r="BF121" i="3"/>
  <c r="AA121" i="3"/>
  <c r="Y121" i="3"/>
  <c r="W121" i="3"/>
  <c r="BK121" i="3"/>
  <c r="N121" i="3"/>
  <c r="BE121" i="3"/>
  <c r="BI120" i="3"/>
  <c r="BH120" i="3"/>
  <c r="BG120" i="3"/>
  <c r="BF120" i="3"/>
  <c r="AA120" i="3"/>
  <c r="Y120" i="3"/>
  <c r="W120" i="3"/>
  <c r="BK120" i="3"/>
  <c r="N120" i="3"/>
  <c r="BE120" i="3" s="1"/>
  <c r="BI119" i="3"/>
  <c r="BH119" i="3"/>
  <c r="BG119" i="3"/>
  <c r="BF119" i="3"/>
  <c r="AA119" i="3"/>
  <c r="Y119" i="3"/>
  <c r="W119" i="3"/>
  <c r="W118" i="3" s="1"/>
  <c r="BK119" i="3"/>
  <c r="N119" i="3"/>
  <c r="BE119" i="3" s="1"/>
  <c r="M113" i="3"/>
  <c r="F110" i="3"/>
  <c r="F108" i="3"/>
  <c r="M28" i="3"/>
  <c r="AS89" i="1" s="1"/>
  <c r="M84" i="3"/>
  <c r="F81" i="3"/>
  <c r="F79" i="3"/>
  <c r="O18" i="3"/>
  <c r="E18" i="3"/>
  <c r="M83" i="3" s="1"/>
  <c r="M112" i="3"/>
  <c r="O17" i="3"/>
  <c r="O15" i="3"/>
  <c r="E15" i="3"/>
  <c r="O14" i="3"/>
  <c r="O12" i="3"/>
  <c r="E12" i="3"/>
  <c r="F112" i="3" s="1"/>
  <c r="F83" i="3"/>
  <c r="O11" i="3"/>
  <c r="O9" i="3"/>
  <c r="M110" i="3" s="1"/>
  <c r="M81" i="3"/>
  <c r="F6" i="3"/>
  <c r="AY88" i="1"/>
  <c r="AX88" i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AA133" i="2" s="1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W133" i="2" s="1"/>
  <c r="BK137" i="2"/>
  <c r="N137" i="2"/>
  <c r="BE137" i="2" s="1"/>
  <c r="BI136" i="2"/>
  <c r="BH136" i="2"/>
  <c r="BG136" i="2"/>
  <c r="BF136" i="2"/>
  <c r="AA136" i="2"/>
  <c r="Y136" i="2"/>
  <c r="Y133" i="2" s="1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 s="1"/>
  <c r="BI132" i="2"/>
  <c r="BH132" i="2"/>
  <c r="BG132" i="2"/>
  <c r="BF132" i="2"/>
  <c r="AA132" i="2"/>
  <c r="Y132" i="2"/>
  <c r="W132" i="2"/>
  <c r="BK132" i="2"/>
  <c r="N132" i="2"/>
  <c r="BE132" i="2"/>
  <c r="BI131" i="2"/>
  <c r="BH131" i="2"/>
  <c r="BG131" i="2"/>
  <c r="BF131" i="2"/>
  <c r="AA131" i="2"/>
  <c r="Y131" i="2"/>
  <c r="W131" i="2"/>
  <c r="BK131" i="2"/>
  <c r="N131" i="2"/>
  <c r="BE131" i="2"/>
  <c r="BI130" i="2"/>
  <c r="BH130" i="2"/>
  <c r="BG130" i="2"/>
  <c r="BF130" i="2"/>
  <c r="AA130" i="2"/>
  <c r="AA129" i="2"/>
  <c r="Y130" i="2"/>
  <c r="W130" i="2"/>
  <c r="W129" i="2"/>
  <c r="BK130" i="2"/>
  <c r="BK129" i="2" s="1"/>
  <c r="N129" i="2" s="1"/>
  <c r="N91" i="2" s="1"/>
  <c r="N130" i="2"/>
  <c r="BE130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AA121" i="2"/>
  <c r="Y121" i="2"/>
  <c r="W121" i="2"/>
  <c r="BK121" i="2"/>
  <c r="N121" i="2"/>
  <c r="BE121" i="2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AA119" i="2"/>
  <c r="Y119" i="2"/>
  <c r="W119" i="2"/>
  <c r="BK119" i="2"/>
  <c r="N119" i="2"/>
  <c r="BE119" i="2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BK117" i="2"/>
  <c r="N117" i="2"/>
  <c r="BE117" i="2"/>
  <c r="BI116" i="2"/>
  <c r="H36" i="2" s="1"/>
  <c r="BD88" i="1" s="1"/>
  <c r="BH116" i="2"/>
  <c r="BG116" i="2"/>
  <c r="H34" i="2" s="1"/>
  <c r="BB88" i="1" s="1"/>
  <c r="BF116" i="2"/>
  <c r="AA116" i="2"/>
  <c r="AA115" i="2" s="1"/>
  <c r="Y116" i="2"/>
  <c r="Y115" i="2" s="1"/>
  <c r="W116" i="2"/>
  <c r="W115" i="2" s="1"/>
  <c r="BK116" i="2"/>
  <c r="N116" i="2"/>
  <c r="BE116" i="2"/>
  <c r="M110" i="2"/>
  <c r="F107" i="2"/>
  <c r="F105" i="2"/>
  <c r="M28" i="2"/>
  <c r="AS88" i="1"/>
  <c r="M84" i="2"/>
  <c r="F81" i="2"/>
  <c r="F79" i="2"/>
  <c r="O18" i="2"/>
  <c r="E18" i="2"/>
  <c r="M83" i="2" s="1"/>
  <c r="M109" i="2"/>
  <c r="O17" i="2"/>
  <c r="O15" i="2"/>
  <c r="E15" i="2"/>
  <c r="O14" i="2"/>
  <c r="O12" i="2"/>
  <c r="E12" i="2"/>
  <c r="F109" i="2"/>
  <c r="F83" i="2"/>
  <c r="O11" i="2"/>
  <c r="O9" i="2"/>
  <c r="M107" i="2"/>
  <c r="M81" i="2"/>
  <c r="F6" i="2"/>
  <c r="AK27" i="1"/>
  <c r="AM83" i="1"/>
  <c r="L83" i="1"/>
  <c r="AM82" i="1"/>
  <c r="L82" i="1"/>
  <c r="AM80" i="1"/>
  <c r="L80" i="1"/>
  <c r="L78" i="1"/>
  <c r="L77" i="1"/>
  <c r="BK169" i="4" l="1"/>
  <c r="N169" i="4" s="1"/>
  <c r="N93" i="4" s="1"/>
  <c r="H36" i="4"/>
  <c r="BD90" i="1" s="1"/>
  <c r="BK145" i="4"/>
  <c r="N145" i="4" s="1"/>
  <c r="N91" i="4" s="1"/>
  <c r="H34" i="4"/>
  <c r="BB90" i="1" s="1"/>
  <c r="M33" i="4"/>
  <c r="AW90" i="1" s="1"/>
  <c r="BK116" i="4"/>
  <c r="N116" i="4" s="1"/>
  <c r="N90" i="4" s="1"/>
  <c r="BK177" i="3"/>
  <c r="N177" i="3" s="1"/>
  <c r="N94" i="3" s="1"/>
  <c r="BK143" i="3"/>
  <c r="N143" i="3" s="1"/>
  <c r="N92" i="3" s="1"/>
  <c r="BK128" i="3"/>
  <c r="N128" i="3" s="1"/>
  <c r="N91" i="3" s="1"/>
  <c r="H36" i="3"/>
  <c r="BD89" i="1" s="1"/>
  <c r="BK133" i="2"/>
  <c r="N133" i="2" s="1"/>
  <c r="N92" i="2" s="1"/>
  <c r="BK115" i="2"/>
  <c r="N115" i="2" s="1"/>
  <c r="N90" i="2" s="1"/>
  <c r="M33" i="2"/>
  <c r="AW88" i="1" s="1"/>
  <c r="M32" i="2"/>
  <c r="AV88" i="1" s="1"/>
  <c r="F110" i="4"/>
  <c r="F83" i="4"/>
  <c r="M32" i="4"/>
  <c r="AV90" i="1" s="1"/>
  <c r="H32" i="4"/>
  <c r="AZ90" i="1" s="1"/>
  <c r="W114" i="2"/>
  <c r="W113" i="2" s="1"/>
  <c r="AU88" i="1" s="1"/>
  <c r="AA114" i="2"/>
  <c r="AA113" i="2" s="1"/>
  <c r="H32" i="3"/>
  <c r="AZ89" i="1" s="1"/>
  <c r="M32" i="3"/>
  <c r="AV89" i="1" s="1"/>
  <c r="F110" i="2"/>
  <c r="F84" i="2"/>
  <c r="Y143" i="3"/>
  <c r="F84" i="4"/>
  <c r="F111" i="4"/>
  <c r="Y114" i="2"/>
  <c r="Y113" i="2" s="1"/>
  <c r="H34" i="3"/>
  <c r="BB89" i="1" s="1"/>
  <c r="M33" i="3"/>
  <c r="AW89" i="1" s="1"/>
  <c r="F104" i="2"/>
  <c r="F78" i="2"/>
  <c r="H32" i="2"/>
  <c r="AZ88" i="1" s="1"/>
  <c r="H33" i="2"/>
  <c r="BA88" i="1" s="1"/>
  <c r="H35" i="2"/>
  <c r="BC88" i="1" s="1"/>
  <c r="BK118" i="3"/>
  <c r="AA118" i="3"/>
  <c r="Y154" i="3"/>
  <c r="W177" i="3"/>
  <c r="AA198" i="3"/>
  <c r="H35" i="4"/>
  <c r="BC90" i="1" s="1"/>
  <c r="Y118" i="3"/>
  <c r="H35" i="3"/>
  <c r="BC89" i="1" s="1"/>
  <c r="W143" i="3"/>
  <c r="W117" i="3" s="1"/>
  <c r="W116" i="3" s="1"/>
  <c r="AU89" i="1" s="1"/>
  <c r="BK154" i="3"/>
  <c r="N154" i="3" s="1"/>
  <c r="N93" i="3" s="1"/>
  <c r="Y198" i="3"/>
  <c r="M108" i="4"/>
  <c r="M81" i="4"/>
  <c r="H33" i="4"/>
  <c r="BA90" i="1" s="1"/>
  <c r="Y129" i="2"/>
  <c r="F107" i="3"/>
  <c r="F78" i="3"/>
  <c r="F113" i="3"/>
  <c r="F84" i="3"/>
  <c r="H33" i="3"/>
  <c r="BA89" i="1" s="1"/>
  <c r="Y128" i="3"/>
  <c r="AA177" i="3"/>
  <c r="BK198" i="3"/>
  <c r="N198" i="3" s="1"/>
  <c r="N95" i="3" s="1"/>
  <c r="BD87" i="1" l="1"/>
  <c r="W35" i="1" s="1"/>
  <c r="AT90" i="1"/>
  <c r="BB87" i="1"/>
  <c r="W33" i="1" s="1"/>
  <c r="BK115" i="4"/>
  <c r="BK114" i="4" s="1"/>
  <c r="N114" i="4" s="1"/>
  <c r="N88" i="4" s="1"/>
  <c r="AT89" i="1"/>
  <c r="AZ87" i="1"/>
  <c r="W31" i="1" s="1"/>
  <c r="BK114" i="2"/>
  <c r="BK113" i="2" s="1"/>
  <c r="N113" i="2" s="1"/>
  <c r="N88" i="2" s="1"/>
  <c r="AT88" i="1"/>
  <c r="BK117" i="3"/>
  <c r="N118" i="3"/>
  <c r="N90" i="3" s="1"/>
  <c r="AU87" i="1"/>
  <c r="BC87" i="1"/>
  <c r="Y117" i="3"/>
  <c r="Y116" i="3" s="1"/>
  <c r="BA87" i="1"/>
  <c r="AA117" i="3"/>
  <c r="AA116" i="3" s="1"/>
  <c r="AX87" i="1" l="1"/>
  <c r="N115" i="4"/>
  <c r="N89" i="4" s="1"/>
  <c r="AV87" i="1"/>
  <c r="AK31" i="1" s="1"/>
  <c r="N114" i="2"/>
  <c r="N89" i="2" s="1"/>
  <c r="AY87" i="1"/>
  <c r="W34" i="1"/>
  <c r="N117" i="3"/>
  <c r="N89" i="3" s="1"/>
  <c r="BK116" i="3"/>
  <c r="N116" i="3" s="1"/>
  <c r="N88" i="3" s="1"/>
  <c r="M27" i="4"/>
  <c r="M30" i="4" s="1"/>
  <c r="L97" i="4"/>
  <c r="AW87" i="1"/>
  <c r="AK32" i="1" s="1"/>
  <c r="W32" i="1"/>
  <c r="L96" i="2"/>
  <c r="M27" i="2"/>
  <c r="M30" i="2" s="1"/>
  <c r="L38" i="2" l="1"/>
  <c r="AG88" i="1"/>
  <c r="M27" i="3"/>
  <c r="M30" i="3" s="1"/>
  <c r="L99" i="3"/>
  <c r="AT87" i="1"/>
  <c r="L38" i="4"/>
  <c r="AG90" i="1"/>
  <c r="AN90" i="1" s="1"/>
  <c r="AN88" i="1" l="1"/>
  <c r="L38" i="3"/>
  <c r="AG89" i="1"/>
  <c r="AN89" i="1" s="1"/>
  <c r="AG87" i="1" l="1"/>
  <c r="AG94" i="1" l="1"/>
  <c r="AK26" i="1"/>
  <c r="AK29" i="1" s="1"/>
  <c r="AK37" i="1" s="1"/>
  <c r="AN87" i="1"/>
  <c r="AN94" i="1" s="1"/>
</calcChain>
</file>

<file path=xl/sharedStrings.xml><?xml version="1.0" encoding="utf-8"?>
<sst xmlns="http://schemas.openxmlformats.org/spreadsheetml/2006/main" count="2943" uniqueCount="685">
  <si>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</si>
  <si>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</si>
  <si>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</si>
  <si>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</si>
  <si>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</si>
  <si>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</si>
  <si>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</si>
  <si>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</si>
  <si>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</si>
  <si>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</si>
  <si>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</si>
  <si>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</si>
  <si>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</si>
  <si>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</si>
  <si>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</si>
  <si>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</si>
  <si>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2018/0028</t>
  </si>
  <si>
    <t>Stavba:</t>
  </si>
  <si>
    <t>ZŠ a OŠ Horšovský Týn</t>
  </si>
  <si>
    <t>JKSO:</t>
  </si>
  <si>
    <t>CC-CZ:</t>
  </si>
  <si>
    <t>Místo:</t>
  </si>
  <si>
    <t>Horšovský Týn</t>
  </si>
  <si>
    <t>Datum:</t>
  </si>
  <si>
    <t>24. 4. 2018</t>
  </si>
  <si>
    <t>Objednatel: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</si>
  <si>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</si>
  <si>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</si>
  <si>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</si>
  <si>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</si>
  <si>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</si>
  <si>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</si>
  <si>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</si>
  <si>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Milan Pojar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</si>
  <si>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</si>
  <si>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</si>
  <si>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</si>
  <si>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</si>
  <si>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</si>
  <si>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</si>
  <si>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</si>
  <si>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</si>
  <si>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</si>
  <si>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</si>
  <si>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</si>
  <si>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</si>
  <si>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</si>
  <si>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</si>
  <si>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</si>
  <si>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</si>
  <si>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</si>
  <si>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</si>
  <si>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</si>
  <si>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</si>
  <si>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</si>
  <si>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</si>
  <si>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</si>
  <si>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</si>
  <si>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</si>
  <si>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</si>
  <si>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</si>
  <si>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</si>
  <si>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</si>
  <si>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</si>
  <si>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</si>
  <si>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</si>
  <si>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</si>
  <si>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</si>
  <si>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</si>
  <si>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</si>
  <si>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</si>
  <si>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</si>
  <si>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</si>
  <si>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</si>
  <si>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</si>
  <si>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</si>
  <si>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</si>
  <si>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{e64e76d1-e2d6-4a43-a769-d24b9b9ca332}</t>
  </si>
  <si>
    <t>{00000000-0000-0000-0000-000000000000}</t>
  </si>
  <si>
    <t>/</t>
  </si>
  <si>
    <t>2018/0028/b</t>
  </si>
  <si>
    <t>Vytápění - objekt č.p.65</t>
  </si>
  <si>
    <t>1</t>
  </si>
  <si>
    <t>{4df25066-2085-42de-8a01-798d1099f913}</t>
  </si>
  <si>
    <t>2018/0028/a</t>
  </si>
  <si>
    <t>Vytápění - objekt č.p.64</t>
  </si>
  <si>
    <t>{4f4873ab-e0c7-4136-949c-929cf4bf6bfe}</t>
  </si>
  <si>
    <t>2018/0028/c</t>
  </si>
  <si>
    <t>Plynovod</t>
  </si>
  <si>
    <t>{5155f864-ee4b-4dda-be36-6579e55b115d}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</si>
  <si>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</si>
  <si>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</si>
  <si>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</si>
  <si>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</si>
  <si>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</si>
  <si>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</si>
  <si>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</si>
  <si>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</si>
  <si>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</si>
  <si>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</si>
  <si>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</si>
  <si>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</si>
  <si>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2018/0028/b - Vytápění - objekt č.p.65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</si>
  <si>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</si>
  <si>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</si>
  <si>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</si>
  <si>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</si>
  <si>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</si>
  <si>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</si>
  <si>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</si>
  <si>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</si>
  <si>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731 - Ústřední vytápění - kotelny</t>
  </si>
  <si>
    <t xml:space="preserve">    734 - Ústřední vytápění - armatury</t>
  </si>
  <si>
    <t xml:space="preserve">    999 - Ostatní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</si>
  <si>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</si>
  <si>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</si>
  <si>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</si>
  <si>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</si>
  <si>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</si>
  <si>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</si>
  <si>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</si>
  <si>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</si>
  <si>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</si>
  <si>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</si>
  <si>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</si>
  <si>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</si>
  <si>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</si>
  <si>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</si>
  <si>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</si>
  <si>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</si>
  <si>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</si>
  <si>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R001</t>
  </si>
  <si>
    <t>Plynový kondenzační kotel o výkonu 35kW</t>
  </si>
  <si>
    <t>kus</t>
  </si>
  <si>
    <t>16</t>
  </si>
  <si>
    <t>-923566189</t>
  </si>
  <si>
    <t>R002</t>
  </si>
  <si>
    <t>Ekvitermní regulace s venkovním čidlem (1x nesměšovaný okruh)</t>
  </si>
  <si>
    <t>628886481</t>
  </si>
  <si>
    <t>3</t>
  </si>
  <si>
    <t>R003</t>
  </si>
  <si>
    <t>Adaptér pro napojení odkouření d80/125mm</t>
  </si>
  <si>
    <t>-1310220994</t>
  </si>
  <si>
    <t>4</t>
  </si>
  <si>
    <t>R004</t>
  </si>
  <si>
    <t>Koleno 87°; d80/125mm</t>
  </si>
  <si>
    <t>-487927774</t>
  </si>
  <si>
    <t>5</t>
  </si>
  <si>
    <t>R005</t>
  </si>
  <si>
    <t>Prodlužovací kus odkouření d80/125mm, l =500mm</t>
  </si>
  <si>
    <t>-607607280</t>
  </si>
  <si>
    <t>6</t>
  </si>
  <si>
    <t>R006</t>
  </si>
  <si>
    <t>Prodlužovací kus odkouření d80/125mm, l = 1000mm</t>
  </si>
  <si>
    <t>1949467663</t>
  </si>
  <si>
    <t>7</t>
  </si>
  <si>
    <t>R007</t>
  </si>
  <si>
    <t>Prodlužovací kus odkouření d80/125mm, l = 2000mm + izolace tl.50mm + opláštění Al plechem</t>
  </si>
  <si>
    <t>-643070476</t>
  </si>
  <si>
    <t>8</t>
  </si>
  <si>
    <t>R008</t>
  </si>
  <si>
    <t>Prodlužovací kus odkouření d80/125mm, l = 1000mm + izolace tl.50mm + opláštění Al plechem</t>
  </si>
  <si>
    <t>1903910099</t>
  </si>
  <si>
    <t>9</t>
  </si>
  <si>
    <t>R009</t>
  </si>
  <si>
    <t>Prodlužovací kus odkouření d80/125mm, l = 500mm + izolace tl.50mm + opláštění Al plechem</t>
  </si>
  <si>
    <t>1789077227</t>
  </si>
  <si>
    <t>10</t>
  </si>
  <si>
    <t>R010</t>
  </si>
  <si>
    <t>Koleno 87° d80/125mm + izolace tl.50mm + opláštění Al plechem</t>
  </si>
  <si>
    <t>853159496</t>
  </si>
  <si>
    <t>11</t>
  </si>
  <si>
    <t>R012</t>
  </si>
  <si>
    <t>Koncová hlavice d80/125mm</t>
  </si>
  <si>
    <t>-648714007</t>
  </si>
  <si>
    <t>12</t>
  </si>
  <si>
    <t>R013</t>
  </si>
  <si>
    <t>Držák pro uchycení odkouření na fasádu</t>
  </si>
  <si>
    <t>301523310</t>
  </si>
  <si>
    <t>13</t>
  </si>
  <si>
    <t>M</t>
  </si>
  <si>
    <t>R 020</t>
  </si>
  <si>
    <t>Montáž</t>
  </si>
  <si>
    <t>%</t>
  </si>
  <si>
    <t>32</t>
  </si>
  <si>
    <t>751262364</t>
  </si>
  <si>
    <t>14</t>
  </si>
  <si>
    <t>734209117</t>
  </si>
  <si>
    <t>Montáž armatury závitové s dvěma závity G 6/4</t>
  </si>
  <si>
    <t>-926400497</t>
  </si>
  <si>
    <t>734291246</t>
  </si>
  <si>
    <t>Filtr závitový přímý G 1 1/2 PN 16 do 130°C s vnitřními závity</t>
  </si>
  <si>
    <t>-1510594785</t>
  </si>
  <si>
    <t>734292717</t>
  </si>
  <si>
    <t>Kohout kulový přímý G 1 1/2 PN 42 do 185°C vnitřní závit</t>
  </si>
  <si>
    <t>1182457014</t>
  </si>
  <si>
    <t>17</t>
  </si>
  <si>
    <t>R014</t>
  </si>
  <si>
    <t>Topná zkouška</t>
  </si>
  <si>
    <t>hod</t>
  </si>
  <si>
    <t>-2123384699</t>
  </si>
  <si>
    <t>18</t>
  </si>
  <si>
    <t>R015</t>
  </si>
  <si>
    <t>Doprava a přesun hmot</t>
  </si>
  <si>
    <t>1558636880</t>
  </si>
  <si>
    <t>19</t>
  </si>
  <si>
    <t>R016</t>
  </si>
  <si>
    <t>Stavební výpomoci</t>
  </si>
  <si>
    <t>1569144072</t>
  </si>
  <si>
    <t>20</t>
  </si>
  <si>
    <t>R017</t>
  </si>
  <si>
    <t>Montážní a těsnící materiál</t>
  </si>
  <si>
    <t>kg</t>
  </si>
  <si>
    <t>-1867669001</t>
  </si>
  <si>
    <t>R018</t>
  </si>
  <si>
    <t>Kondenzátní čerpadlo</t>
  </si>
  <si>
    <t>111314380</t>
  </si>
  <si>
    <t>22</t>
  </si>
  <si>
    <t>R019</t>
  </si>
  <si>
    <t>Plastové potrubí pro odvod kondenzátu DN20</t>
  </si>
  <si>
    <t>m</t>
  </si>
  <si>
    <t>1422775616</t>
  </si>
  <si>
    <t>23</t>
  </si>
  <si>
    <t>R020</t>
  </si>
  <si>
    <t>Elektroinstalace                      Zajistí GD</t>
  </si>
  <si>
    <t>-1567751894</t>
  </si>
  <si>
    <t>24</t>
  </si>
  <si>
    <t>R021</t>
  </si>
  <si>
    <t>Uvedení do provozu</t>
  </si>
  <si>
    <t>-827381632</t>
  </si>
  <si>
    <t>2018/0028/a - Vytápění - objekt č.p.64</t>
  </si>
  <si>
    <t xml:space="preserve">    713 - Izolace tepelné</t>
  </si>
  <si>
    <t xml:space="preserve">    733 - Ústřední vytápění - rozvodné potrubí</t>
  </si>
  <si>
    <t xml:space="preserve">    735 - Ústřední vytápění - otopná tělesa</t>
  </si>
  <si>
    <t>713463411</t>
  </si>
  <si>
    <t>Montáž izolace tepelné potrubí a ohybů návlekovými izolačními pouzdry</t>
  </si>
  <si>
    <t>-574847681</t>
  </si>
  <si>
    <t>28377065</t>
  </si>
  <si>
    <t>izolace tepelná potrubí z pěnového polyetylenu 54 x 25 mm</t>
  </si>
  <si>
    <t>-65761008</t>
  </si>
  <si>
    <t>28377063</t>
  </si>
  <si>
    <t>izolace tepelná potrubí z pěnového polyetylenu 45 x 25 mm</t>
  </si>
  <si>
    <t>-570628391</t>
  </si>
  <si>
    <t>28377056</t>
  </si>
  <si>
    <t>izolace tepelná potrubí z pěnového polyetylenu 35 x 25 mm</t>
  </si>
  <si>
    <t>-2056935249</t>
  </si>
  <si>
    <t>28377049</t>
  </si>
  <si>
    <t>izolace tepelná potrubí z pěnového polyetylenu 28 x 25 mm</t>
  </si>
  <si>
    <t>1709240058</t>
  </si>
  <si>
    <t>28377046</t>
  </si>
  <si>
    <t>izolace tepelná potrubí z pěnového polyetylenu 22 x 25 mm</t>
  </si>
  <si>
    <t>-296308291</t>
  </si>
  <si>
    <t>28377106</t>
  </si>
  <si>
    <t>izolace tepelná potrubí z pěnového polyetylenu 18 x 20 mm</t>
  </si>
  <si>
    <t>-1409071559</t>
  </si>
  <si>
    <t>28377096</t>
  </si>
  <si>
    <t>izolace tepelná potrubí z pěnového polyetylenu 15 x 20 mm</t>
  </si>
  <si>
    <t>713443954</t>
  </si>
  <si>
    <t>998713101</t>
  </si>
  <si>
    <t>Přesun hmot tonážní pro izolace tepelné v objektech v do 6 m</t>
  </si>
  <si>
    <t>t</t>
  </si>
  <si>
    <t>195600153</t>
  </si>
  <si>
    <t>Plynový kondenzační kotel o výkonu 45 kW</t>
  </si>
  <si>
    <t>1269711576</t>
  </si>
  <si>
    <t>-773159176</t>
  </si>
  <si>
    <t>Hydraulický vyrovnávač dynamických tlaků (průtok 3,6 m3/h)</t>
  </si>
  <si>
    <t>-345174864</t>
  </si>
  <si>
    <t>Oběhové čerpadlo elektronické (průtok 3,6m3/h, výtlak 2 m)</t>
  </si>
  <si>
    <t>1130821579</t>
  </si>
  <si>
    <t>732331615</t>
  </si>
  <si>
    <t>Nádoba tlaková expanzní s membránou závitové připojení PN 0,6 o objemu 35 l</t>
  </si>
  <si>
    <t>1702644928</t>
  </si>
  <si>
    <t>732331777</t>
  </si>
  <si>
    <t>Příslušenství k expanzním nádobám bezpečnostní uzávěr G 3/4 k měření tlaku</t>
  </si>
  <si>
    <t>1070784526</t>
  </si>
  <si>
    <t>Sada odkouření pro připojení na komín/šachtu d80/125mm</t>
  </si>
  <si>
    <t>1364110408</t>
  </si>
  <si>
    <t>Prodlužovací kus odkouření d80/125mm, l = 500mm</t>
  </si>
  <si>
    <t>-800955098</t>
  </si>
  <si>
    <t>135691670</t>
  </si>
  <si>
    <t>Prodlužovací kus odkouření d80mm, l = 2000mm</t>
  </si>
  <si>
    <t>1403493053</t>
  </si>
  <si>
    <t>Sada držáků odstupu (7ks)</t>
  </si>
  <si>
    <t>-1841442376</t>
  </si>
  <si>
    <t>Kryt komína/šachty</t>
  </si>
  <si>
    <t>302979991</t>
  </si>
  <si>
    <t>R020.1</t>
  </si>
  <si>
    <t>-1315478268</t>
  </si>
  <si>
    <t>998731101</t>
  </si>
  <si>
    <t>Přesun hmot tonážní pro kotelny v objektech v do 6 m</t>
  </si>
  <si>
    <t>1199770515</t>
  </si>
  <si>
    <t>733141102</t>
  </si>
  <si>
    <t>Odvzdušňovací nádoba z trubek ocelových do DN 50</t>
  </si>
  <si>
    <t>-76093746</t>
  </si>
  <si>
    <t>25</t>
  </si>
  <si>
    <t>733223102</t>
  </si>
  <si>
    <t>Potrubí měděné tvrdé spojované měkkým pájením D 15x1</t>
  </si>
  <si>
    <t>145307209</t>
  </si>
  <si>
    <t>26</t>
  </si>
  <si>
    <t>733223103</t>
  </si>
  <si>
    <t>Potrubí měděné tvrdé spojované měkkým pájením D 18x1</t>
  </si>
  <si>
    <t>-961447568</t>
  </si>
  <si>
    <t>27</t>
  </si>
  <si>
    <t>733223104</t>
  </si>
  <si>
    <t>Potrubí měděné tvrdé spojované měkkým pájením D 22x1</t>
  </si>
  <si>
    <t>-172977563</t>
  </si>
  <si>
    <t>28</t>
  </si>
  <si>
    <t>733223105</t>
  </si>
  <si>
    <t>Potrubí měděné tvrdé spojované měkkým pájením D 28x1,5</t>
  </si>
  <si>
    <t>-1021892399</t>
  </si>
  <si>
    <t>29</t>
  </si>
  <si>
    <t>733223106</t>
  </si>
  <si>
    <t>Potrubí měděné tvrdé spojované měkkým pájením D 35x1,5</t>
  </si>
  <si>
    <t>456133348</t>
  </si>
  <si>
    <t>30</t>
  </si>
  <si>
    <t>733223107</t>
  </si>
  <si>
    <t>Potrubí měděné tvrdé spojované měkkým pájením D 42x1,5</t>
  </si>
  <si>
    <t>752419918</t>
  </si>
  <si>
    <t>31</t>
  </si>
  <si>
    <t>733223108</t>
  </si>
  <si>
    <t>Potrubí měděné tvrdé spojované měkkým pájením D 54x2</t>
  </si>
  <si>
    <t>-342210924</t>
  </si>
  <si>
    <t>733291102</t>
  </si>
  <si>
    <t>Zkouška těsnosti potrubí měděné do D 64x2</t>
  </si>
  <si>
    <t>-1410037224</t>
  </si>
  <si>
    <t>33</t>
  </si>
  <si>
    <t>998733102</t>
  </si>
  <si>
    <t>Přesun hmot tonážní pro rozvody potrubí v objektech v do 12 m</t>
  </si>
  <si>
    <t>1776248547</t>
  </si>
  <si>
    <t>34</t>
  </si>
  <si>
    <t>734209102</t>
  </si>
  <si>
    <t>Montáž armatury závitové s jedním závitem G 3/8</t>
  </si>
  <si>
    <t>-1609677770</t>
  </si>
  <si>
    <t>35</t>
  </si>
  <si>
    <t>734209103</t>
  </si>
  <si>
    <t>Montáž armatury závitové s jedním závitem G 1/2</t>
  </si>
  <si>
    <t>407089769</t>
  </si>
  <si>
    <t>36</t>
  </si>
  <si>
    <t>734209105</t>
  </si>
  <si>
    <t>Montáž armatury závitové s jedním závitem G 1</t>
  </si>
  <si>
    <t>-1210902131</t>
  </si>
  <si>
    <t>37</t>
  </si>
  <si>
    <t>734209113</t>
  </si>
  <si>
    <t>Montáž armatury závitové s dvěma závity G 1/2</t>
  </si>
  <si>
    <t>1782060031</t>
  </si>
  <si>
    <t>38</t>
  </si>
  <si>
    <t>734209116</t>
  </si>
  <si>
    <t>Montáž armatury závitové s dvěma závity G 5/4</t>
  </si>
  <si>
    <t>-653482884</t>
  </si>
  <si>
    <t>39</t>
  </si>
  <si>
    <t>734209118</t>
  </si>
  <si>
    <t>Montáž armatury závitové s dvěma závity G 2</t>
  </si>
  <si>
    <t>1034377396</t>
  </si>
  <si>
    <t>40</t>
  </si>
  <si>
    <t>734209123</t>
  </si>
  <si>
    <t>Montáž armatury závitové s čtyřmi závity G 1/2</t>
  </si>
  <si>
    <t>1132269862</t>
  </si>
  <si>
    <t>41</t>
  </si>
  <si>
    <t>734209124</t>
  </si>
  <si>
    <t>Montáž armatury závitové s třemi závity G 3/4</t>
  </si>
  <si>
    <t>1481219503</t>
  </si>
  <si>
    <t>42</t>
  </si>
  <si>
    <t>734211120</t>
  </si>
  <si>
    <t>Ventil závitový odvzdušňovací G 1/2 PN 14 do 120°C automatický</t>
  </si>
  <si>
    <t>-113096298</t>
  </si>
  <si>
    <t>43</t>
  </si>
  <si>
    <t>734251211</t>
  </si>
  <si>
    <t>Ventil závitový pojistný rohový G 1/2 provozní tlak 3 bary</t>
  </si>
  <si>
    <t>1955139159</t>
  </si>
  <si>
    <t>44</t>
  </si>
  <si>
    <t>734261406</t>
  </si>
  <si>
    <t>Armatura připojovací přímá G 1/2x18 PN 10 do 110°C radiátorů typu VK</t>
  </si>
  <si>
    <t>1851128415</t>
  </si>
  <si>
    <t>45</t>
  </si>
  <si>
    <t>734291122</t>
  </si>
  <si>
    <t>Kohout plnící a vypouštěcí G 3/8 PN 10 do 90°C závitový</t>
  </si>
  <si>
    <t>-697460888</t>
  </si>
  <si>
    <t>46</t>
  </si>
  <si>
    <t>734291123</t>
  </si>
  <si>
    <t>Kohout plnící a vypouštěcí G 1/2 PN 10 do 90°C závitový</t>
  </si>
  <si>
    <t>-768694864</t>
  </si>
  <si>
    <t>47</t>
  </si>
  <si>
    <t>734291245</t>
  </si>
  <si>
    <t>Filtr závitový přímý G 1 1/4 PN 16 do 130°C s vnitřními závity</t>
  </si>
  <si>
    <t>-1118416460</t>
  </si>
  <si>
    <t>48</t>
  </si>
  <si>
    <t>734291247</t>
  </si>
  <si>
    <t>Filtr závitový přímý G 2 PN 16 do 130°C s vnitřními závity</t>
  </si>
  <si>
    <t>1285309743</t>
  </si>
  <si>
    <t>49</t>
  </si>
  <si>
    <t>734292716</t>
  </si>
  <si>
    <t>Kohout kulový přímý G 1 1/4 PN 42 do 185°C vnitřní závit</t>
  </si>
  <si>
    <t>-622803504</t>
  </si>
  <si>
    <t>50</t>
  </si>
  <si>
    <t>734292718</t>
  </si>
  <si>
    <t>Kohout kulový přímý G 2 PN 42 do 185°C vnitřní závit</t>
  </si>
  <si>
    <t>-785952179</t>
  </si>
  <si>
    <t>51</t>
  </si>
  <si>
    <t>734411117</t>
  </si>
  <si>
    <t>Teploměr technický s pevným stonkem a jímkou zadní připojení průměr 80 mm délky 100 mm</t>
  </si>
  <si>
    <t>1215064317</t>
  </si>
  <si>
    <t>52</t>
  </si>
  <si>
    <t>734419111</t>
  </si>
  <si>
    <t>Montáž teploměrů s ochranným pouzdrem nebo pevným stonkem a jímkou</t>
  </si>
  <si>
    <t>-1357113791</t>
  </si>
  <si>
    <t>53</t>
  </si>
  <si>
    <t>R011</t>
  </si>
  <si>
    <t>Přepouštěcí ventil Hydrolux 3/4"</t>
  </si>
  <si>
    <t>-1160212824</t>
  </si>
  <si>
    <t>54</t>
  </si>
  <si>
    <t>Termostatická hlavice s ochrannou proti zcizení</t>
  </si>
  <si>
    <t>-820468665</t>
  </si>
  <si>
    <t>55</t>
  </si>
  <si>
    <t>998734102</t>
  </si>
  <si>
    <t>Přesun hmot tonážní pro armatury v objektech v do 12 m</t>
  </si>
  <si>
    <t>1693526509</t>
  </si>
  <si>
    <t>56</t>
  </si>
  <si>
    <t>735152577</t>
  </si>
  <si>
    <t>Otopné těleso panelové VK dvoudeskové 2 přídavné přestupní plochy výška/délka 600/1000mm výkon 1679W</t>
  </si>
  <si>
    <t>1320080649</t>
  </si>
  <si>
    <t>57</t>
  </si>
  <si>
    <t>735152578</t>
  </si>
  <si>
    <t>Otopné těleso panelové VK dvoudeskové 2 přídavné přestupní plochy výška/délka 600/1100mm výkon 1847W</t>
  </si>
  <si>
    <t>1359807670</t>
  </si>
  <si>
    <t>58</t>
  </si>
  <si>
    <t>735152579</t>
  </si>
  <si>
    <t>Otopné těleso panelové VK dvoudeskové 2 přídavné přestupní plochy výška/délka 600/1200mm výkon 2015W</t>
  </si>
  <si>
    <t>990539752</t>
  </si>
  <si>
    <t>59</t>
  </si>
  <si>
    <t>735152581</t>
  </si>
  <si>
    <t>Otopné těleso panelové VK dvoudeskové 2 přídavné přestupní plochy výška/délka 600/1600mm výkon 2686W</t>
  </si>
  <si>
    <t>-1887741405</t>
  </si>
  <si>
    <t>60</t>
  </si>
  <si>
    <t>735152674</t>
  </si>
  <si>
    <t>Otopné těleso panelové VK třídeskové 3 přídavné přestupní plochy výška/délka 600/700 mm výkon 1684 W</t>
  </si>
  <si>
    <t>-108707053</t>
  </si>
  <si>
    <t>61</t>
  </si>
  <si>
    <t>735152675</t>
  </si>
  <si>
    <t>Otopné těleso panelové VK třídeskové 3 přídavné přestupní plochy výška/délka 600/800 mm výkon 1925 W</t>
  </si>
  <si>
    <t>-1356607573</t>
  </si>
  <si>
    <t>62</t>
  </si>
  <si>
    <t>735152677</t>
  </si>
  <si>
    <t>Otopné těleso panelové VK třídeskové 3 přídavné přestupní plochy výška/délka 600/1000mm výkon 2406 W</t>
  </si>
  <si>
    <t>-199828786</t>
  </si>
  <si>
    <t>63</t>
  </si>
  <si>
    <t>735152679</t>
  </si>
  <si>
    <t>Otopné těleso panelové VK třídeskové 3 přídavné přestupní plochy výška/délka 600/1200mm výkon 2887 W</t>
  </si>
  <si>
    <t>-1830281904</t>
  </si>
  <si>
    <t>64</t>
  </si>
  <si>
    <t>735152680</t>
  </si>
  <si>
    <t>Otopné těleso panelové VK třídeskové 3 přídavné přestupní plochy výška/délka 600/1400mm výkon 3368 W</t>
  </si>
  <si>
    <t>1777379319</t>
  </si>
  <si>
    <t>65</t>
  </si>
  <si>
    <t>735152681</t>
  </si>
  <si>
    <t>Otopné těleso panelové VK třídeskové 3 přídavné přestupní plochy výška/délka 600/1600mm výkon 3850 W</t>
  </si>
  <si>
    <t>-1497669081</t>
  </si>
  <si>
    <t>66</t>
  </si>
  <si>
    <t>735152682</t>
  </si>
  <si>
    <t>Otopné těleso panelové VK třídeskové 3 přídavné přestupní plochy výška/délka 600/1800mm výkon 4331 W</t>
  </si>
  <si>
    <t>-1331343770</t>
  </si>
  <si>
    <t>67</t>
  </si>
  <si>
    <t>735152683</t>
  </si>
  <si>
    <t>Otopné těleso panelové VK třídeskové 3 přídavné přestupní plochy výška/délka 600/2000mm výkon 4812 W</t>
  </si>
  <si>
    <t>1250910307</t>
  </si>
  <si>
    <t>68</t>
  </si>
  <si>
    <t>735159210</t>
  </si>
  <si>
    <t>Montáž otopných těles panelových dvouřadých délky do 1140 mm</t>
  </si>
  <si>
    <t>1299473350</t>
  </si>
  <si>
    <t>69</t>
  </si>
  <si>
    <t>735159220</t>
  </si>
  <si>
    <t>Montáž otopných těles panelových dvouřadých délky do 1500 mm</t>
  </si>
  <si>
    <t>25797975</t>
  </si>
  <si>
    <t>70</t>
  </si>
  <si>
    <t>735159230</t>
  </si>
  <si>
    <t>Montáž otopných těles panelových dvouřadých délky do 1980 mm</t>
  </si>
  <si>
    <t>844656589</t>
  </si>
  <si>
    <t>71</t>
  </si>
  <si>
    <t>735159310</t>
  </si>
  <si>
    <t>Montáž otopných těles panelových třířadých délky do 1140 mm</t>
  </si>
  <si>
    <t>-1201035917</t>
  </si>
  <si>
    <t>72</t>
  </si>
  <si>
    <t>735159320</t>
  </si>
  <si>
    <t>Montáž otopných těles panelových třířadých délky do 1500 mm</t>
  </si>
  <si>
    <t>614392837</t>
  </si>
  <si>
    <t>73</t>
  </si>
  <si>
    <t>735159330</t>
  </si>
  <si>
    <t>Montáž otopných těles panelových třířadých délky do 1980 mm</t>
  </si>
  <si>
    <t>-784566754</t>
  </si>
  <si>
    <t>74</t>
  </si>
  <si>
    <t>735159340</t>
  </si>
  <si>
    <t>Montáž otopných těles panelových třířadých délky do 2820 mm</t>
  </si>
  <si>
    <t>1434354940</t>
  </si>
  <si>
    <t>75</t>
  </si>
  <si>
    <t>998735102</t>
  </si>
  <si>
    <t>Přesun hmot tonážní pro otopná tělesa v objektech v do 12 m</t>
  </si>
  <si>
    <t>-1464254942</t>
  </si>
  <si>
    <t>76</t>
  </si>
  <si>
    <t>-1971898145</t>
  </si>
  <si>
    <t>77</t>
  </si>
  <si>
    <t>-2040985930</t>
  </si>
  <si>
    <t>78</t>
  </si>
  <si>
    <t>Doprava</t>
  </si>
  <si>
    <t>1559137621</t>
  </si>
  <si>
    <t>79</t>
  </si>
  <si>
    <t>825565149</t>
  </si>
  <si>
    <t>80</t>
  </si>
  <si>
    <t>Vyčištění komínového tělesa</t>
  </si>
  <si>
    <t>-1091053372</t>
  </si>
  <si>
    <t>81</t>
  </si>
  <si>
    <t>962579850</t>
  </si>
  <si>
    <t>82</t>
  </si>
  <si>
    <t>Elektroinstalace                    zajistí DG</t>
  </si>
  <si>
    <t>992768550</t>
  </si>
  <si>
    <t>83</t>
  </si>
  <si>
    <t>Těsnění veškerých požárních prostupů</t>
  </si>
  <si>
    <t>1041805528</t>
  </si>
  <si>
    <t>84</t>
  </si>
  <si>
    <t>1811198241</t>
  </si>
  <si>
    <t>85</t>
  </si>
  <si>
    <t>R022</t>
  </si>
  <si>
    <t>1409420242</t>
  </si>
  <si>
    <t>2018/0028/c - Plynovod</t>
  </si>
  <si>
    <t>PSV - PSV</t>
  </si>
  <si>
    <t xml:space="preserve">    487 - Plynovod z ulice Plzeňská (objekt č.p.64, skleník, tělocvična)</t>
  </si>
  <si>
    <t xml:space="preserve">    488 - Ostatní</t>
  </si>
  <si>
    <t xml:space="preserve">    489 - Plynovod z ulice K Terénu (objekt č.p.65)</t>
  </si>
  <si>
    <t xml:space="preserve">    490 - Ostatní</t>
  </si>
  <si>
    <t>R0001</t>
  </si>
  <si>
    <t>Plynoměr G6</t>
  </si>
  <si>
    <t>39519636</t>
  </si>
  <si>
    <t>R0002</t>
  </si>
  <si>
    <t>Regulátor tlaku plynu (průtok 9,72 m3/h ZP)</t>
  </si>
  <si>
    <t>-2121593483</t>
  </si>
  <si>
    <t>723160206</t>
  </si>
  <si>
    <t>Přípojka k plynoměru spojované na závit bez ochozu G 6/4</t>
  </si>
  <si>
    <t>soubor</t>
  </si>
  <si>
    <t>531723050</t>
  </si>
  <si>
    <t>723160336</t>
  </si>
  <si>
    <t>Rozpěrka přípojek plynoměru G 6/4</t>
  </si>
  <si>
    <t>1673998904</t>
  </si>
  <si>
    <t>723170114</t>
  </si>
  <si>
    <t>Potrubí plynové plastové Pe 100, PN 0,4 MPa, D 32 x 3,0 mm spojované elektrotvarovkami</t>
  </si>
  <si>
    <t>2143212061</t>
  </si>
  <si>
    <t>723170115</t>
  </si>
  <si>
    <t>Potrubí plynové plastové Pe 100, PN 0,4 MPa, D 40 x 3,7 mm spojované elektrotvarovkami</t>
  </si>
  <si>
    <t>-1155429887</t>
  </si>
  <si>
    <t>723170116</t>
  </si>
  <si>
    <t>Potrubí plynové plastové Pe 100, PN 0,4 MPa, D 50 x 4,6 mm spojované elektrotvarovkami</t>
  </si>
  <si>
    <t>2093601234</t>
  </si>
  <si>
    <t>R0003</t>
  </si>
  <si>
    <t>Zemní přechodka ocel/plast DN32/d32mm</t>
  </si>
  <si>
    <t>60049308</t>
  </si>
  <si>
    <t>R0004</t>
  </si>
  <si>
    <t>Přechodka ocel/plast DN40/d50mm</t>
  </si>
  <si>
    <t>-2058129317</t>
  </si>
  <si>
    <t>R0005</t>
  </si>
  <si>
    <t>Zátka + návarek 1/2"</t>
  </si>
  <si>
    <t>1658452562</t>
  </si>
  <si>
    <t>723231162</t>
  </si>
  <si>
    <t>Kohout kulový přímý G 1/2 PN 42 do 185°C plnoprůtokový vnitřní závit těžká řada</t>
  </si>
  <si>
    <t>27179763</t>
  </si>
  <si>
    <t>723231163</t>
  </si>
  <si>
    <t>Kohout kulový přímý G 3/4 PN 42 do 185°C plnoprůtokový vnitřní závit těžká řada</t>
  </si>
  <si>
    <t>507599020</t>
  </si>
  <si>
    <t>723231164</t>
  </si>
  <si>
    <t>Kohout kulový přímý G 1 PN 42 do 185°C plnoprůtokový vnitřní závit těžká řada</t>
  </si>
  <si>
    <t>451056688</t>
  </si>
  <si>
    <t>723231165</t>
  </si>
  <si>
    <t>Kohout kulový přímý G 1 1/4 PN 42 do 185°C plnoprůtokový vnitřní závit těžká řada</t>
  </si>
  <si>
    <t>-2018621680</t>
  </si>
  <si>
    <t>723231166</t>
  </si>
  <si>
    <t>Kohout kulový přímý G 1 1/2 PN 42 do 185°C plnoprůtokový vnitřní závit těžká řada</t>
  </si>
  <si>
    <t>-155505585</t>
  </si>
  <si>
    <t>R0006</t>
  </si>
  <si>
    <t>Ocelové potrubí DN32 s vhodnou tovární úpravou proti korozi s atestem pro použití na plyn</t>
  </si>
  <si>
    <t>-1781613288</t>
  </si>
  <si>
    <t>R0007</t>
  </si>
  <si>
    <t>Ocelové potrubí DN25 s vhodnou tovární úpravou proti korozi s atestem pro použití na plyn</t>
  </si>
  <si>
    <t>1762048523</t>
  </si>
  <si>
    <t>723111202</t>
  </si>
  <si>
    <t>Potrubí ocelové závitové černé bezešvé svařované běžné DN 15</t>
  </si>
  <si>
    <t>-43468583</t>
  </si>
  <si>
    <t>723111203</t>
  </si>
  <si>
    <t>Potrubí ocelové závitové černé bezešvé svařované běžné DN 20</t>
  </si>
  <si>
    <t>-1689980242</t>
  </si>
  <si>
    <t>723111205</t>
  </si>
  <si>
    <t>Potrubí ocelové závitové černé bezešvé svařované běžné DN 32</t>
  </si>
  <si>
    <t>1034527529</t>
  </si>
  <si>
    <t>R0008</t>
  </si>
  <si>
    <t>Plynová teplovzdušná jednotka o výkonu 21kW</t>
  </si>
  <si>
    <t>-466622419</t>
  </si>
  <si>
    <t>R0009</t>
  </si>
  <si>
    <t>Potrubí pro odkouření plynové jednotky DN80</t>
  </si>
  <si>
    <t>196612591</t>
  </si>
  <si>
    <t>R0010</t>
  </si>
  <si>
    <t>Koleno 45°, pro odkouření plynové jednotky DN80</t>
  </si>
  <si>
    <t>-1860842035</t>
  </si>
  <si>
    <t>R0011</t>
  </si>
  <si>
    <t>Prostorový termostat</t>
  </si>
  <si>
    <t>-1489191369</t>
  </si>
  <si>
    <t>R0012</t>
  </si>
  <si>
    <t>Ohebná hadice pro plyn 3/4", l = 1m</t>
  </si>
  <si>
    <t>-897124238</t>
  </si>
  <si>
    <t>R0013</t>
  </si>
  <si>
    <t>Koncová krytka na fasádu pro odkouření</t>
  </si>
  <si>
    <t>825483830</t>
  </si>
  <si>
    <t>R0036</t>
  </si>
  <si>
    <t>Konzole pro plynovou jednotku</t>
  </si>
  <si>
    <t>-1833007216</t>
  </si>
  <si>
    <t>R0040</t>
  </si>
  <si>
    <t>Přetryskování stávajícího kotle BAXI ECO 3 compakt nově na zemní plyn</t>
  </si>
  <si>
    <t>-334378134</t>
  </si>
  <si>
    <t>R0014</t>
  </si>
  <si>
    <t>1x Základní nátěr potrubí</t>
  </si>
  <si>
    <t>-69323290</t>
  </si>
  <si>
    <t>R0015</t>
  </si>
  <si>
    <t>2x Vrchní nátěr potrubí</t>
  </si>
  <si>
    <t>915623463</t>
  </si>
  <si>
    <t>R0016</t>
  </si>
  <si>
    <t>406690971</t>
  </si>
  <si>
    <t>R0017</t>
  </si>
  <si>
    <t>Zemní práce: Provedení výkopu pro podzemní část domovního plynovodu, písek na podsyp a obsyp, uvedení do původního stavu</t>
  </si>
  <si>
    <t>1422953052</t>
  </si>
  <si>
    <t>R0018</t>
  </si>
  <si>
    <t>Tlaková zkouška potrubí</t>
  </si>
  <si>
    <t>-686668176</t>
  </si>
  <si>
    <t>R0019</t>
  </si>
  <si>
    <t>Výchozí revize domovního plynovodu</t>
  </si>
  <si>
    <t>1853330883</t>
  </si>
  <si>
    <t>R0020</t>
  </si>
  <si>
    <t>Zaměření domovního plynovodu vedeného pod zemí</t>
  </si>
  <si>
    <t>-1309435125</t>
  </si>
  <si>
    <t>R0021</t>
  </si>
  <si>
    <t>Stavebí výpomoci</t>
  </si>
  <si>
    <t>408159139</t>
  </si>
  <si>
    <t>R0022</t>
  </si>
  <si>
    <t>-1040662365</t>
  </si>
  <si>
    <t>R041</t>
  </si>
  <si>
    <t>Revize stávající plynového kotle BAXI ECO 3 compakt</t>
  </si>
  <si>
    <t>-1719849057</t>
  </si>
  <si>
    <t>R0023</t>
  </si>
  <si>
    <t>Plynoměr G4</t>
  </si>
  <si>
    <t>1187690962</t>
  </si>
  <si>
    <t>R0024</t>
  </si>
  <si>
    <t>Regulátor tlaku plynu (průtok 3,7 m3/h ZP)</t>
  </si>
  <si>
    <t>-1425627766</t>
  </si>
  <si>
    <t>R0025</t>
  </si>
  <si>
    <t>307546913</t>
  </si>
  <si>
    <t>1182729572</t>
  </si>
  <si>
    <t>83163831</t>
  </si>
  <si>
    <t>R0026</t>
  </si>
  <si>
    <t>-510470398</t>
  </si>
  <si>
    <t>564553148</t>
  </si>
  <si>
    <t>723111204</t>
  </si>
  <si>
    <t>Potrubí ocelové závitové černé bezešvé svařované běžné DN 25</t>
  </si>
  <si>
    <t>389872465</t>
  </si>
  <si>
    <t>-1965962310</t>
  </si>
  <si>
    <t>R0037</t>
  </si>
  <si>
    <t>Přechodka ocel/plast DN25/d32mm</t>
  </si>
  <si>
    <t>-1564969169</t>
  </si>
  <si>
    <t>R0038</t>
  </si>
  <si>
    <t>Zemní přechodka ocel/plast DN25/d32mm</t>
  </si>
  <si>
    <t>-920223776</t>
  </si>
  <si>
    <t>R0039</t>
  </si>
  <si>
    <t>Plastová chránička d50mm</t>
  </si>
  <si>
    <t>-274445627</t>
  </si>
  <si>
    <t>R0027</t>
  </si>
  <si>
    <t>-1111019060</t>
  </si>
  <si>
    <t>R0028</t>
  </si>
  <si>
    <t xml:space="preserve">2x Vrchní nátěr potrubí </t>
  </si>
  <si>
    <t>-837830</t>
  </si>
  <si>
    <t>R0029</t>
  </si>
  <si>
    <t>-286329969</t>
  </si>
  <si>
    <t>R0030</t>
  </si>
  <si>
    <t>-1411689174</t>
  </si>
  <si>
    <t>R0031</t>
  </si>
  <si>
    <t>-223996145</t>
  </si>
  <si>
    <t>R0032</t>
  </si>
  <si>
    <t>-1289039141</t>
  </si>
  <si>
    <t>R0033</t>
  </si>
  <si>
    <t>1361566367</t>
  </si>
  <si>
    <t>R0034</t>
  </si>
  <si>
    <t>961532386</t>
  </si>
  <si>
    <t>R0035</t>
  </si>
  <si>
    <t>-97853966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</si>
</sst>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5"/>
  <sheetViews>
    <sheetView showGridLines="0" tabSelected="1" workbookViewId="0">
      <pane ySplit="1" topLeftCell="A7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R2" s="189" t="s">
        <v>8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56" t="s">
        <v>12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58" t="s">
        <v>16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17</v>
      </c>
      <c r="E6" s="24"/>
      <c r="F6" s="24"/>
      <c r="G6" s="24"/>
      <c r="H6" s="24"/>
      <c r="I6" s="24"/>
      <c r="J6" s="24"/>
      <c r="K6" s="160" t="s">
        <v>18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24"/>
      <c r="AQ6" s="23"/>
      <c r="BS6" s="18" t="s">
        <v>9</v>
      </c>
    </row>
    <row r="7" spans="1:73" ht="14.45" customHeight="1">
      <c r="B7" s="22"/>
      <c r="C7" s="24"/>
      <c r="D7" s="28" t="s">
        <v>19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20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21</v>
      </c>
      <c r="E8" s="24"/>
      <c r="F8" s="24"/>
      <c r="G8" s="24"/>
      <c r="H8" s="24"/>
      <c r="I8" s="24"/>
      <c r="J8" s="24"/>
      <c r="K8" s="26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23</v>
      </c>
      <c r="AL8" s="24"/>
      <c r="AM8" s="24"/>
      <c r="AN8" s="26" t="s">
        <v>24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26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28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26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>
      <c r="B14" s="22"/>
      <c r="C14" s="24"/>
      <c r="D14" s="24"/>
      <c r="E14" s="26" t="s">
        <v>27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28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26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28</v>
      </c>
      <c r="AL17" s="24"/>
      <c r="AM17" s="24"/>
      <c r="AN17" s="26" t="s">
        <v>5</v>
      </c>
      <c r="AO17" s="24"/>
      <c r="AP17" s="24"/>
      <c r="AQ17" s="23"/>
      <c r="BS17" s="18" t="s">
        <v>31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26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28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>
      <c r="B22" s="22"/>
      <c r="C22" s="24"/>
      <c r="D22" s="28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61" t="s">
        <v>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35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62">
        <f>ROUND(AG87,2)</f>
        <v>0</v>
      </c>
      <c r="AL26" s="159"/>
      <c r="AM26" s="159"/>
      <c r="AN26" s="159"/>
      <c r="AO26" s="159"/>
      <c r="AP26" s="24"/>
      <c r="AQ26" s="23"/>
    </row>
    <row r="27" spans="2:71" ht="14.45" customHeight="1">
      <c r="B27" s="22"/>
      <c r="C27" s="24"/>
      <c r="D27" s="30" t="s">
        <v>36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62">
        <f>ROUND(AG92,2)</f>
        <v>0</v>
      </c>
      <c r="AL27" s="162"/>
      <c r="AM27" s="162"/>
      <c r="AN27" s="162"/>
      <c r="AO27" s="162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37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63">
        <f>ROUND(AK26+AK27,2)</f>
        <v>0</v>
      </c>
      <c r="AL29" s="164"/>
      <c r="AM29" s="164"/>
      <c r="AN29" s="164"/>
      <c r="AO29" s="164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38</v>
      </c>
      <c r="E31" s="37"/>
      <c r="F31" s="38" t="s">
        <v>39</v>
      </c>
      <c r="G31" s="37"/>
      <c r="H31" s="37"/>
      <c r="I31" s="37"/>
      <c r="J31" s="37"/>
      <c r="K31" s="37"/>
      <c r="L31" s="165">
        <v>0.21</v>
      </c>
      <c r="M31" s="166"/>
      <c r="N31" s="166"/>
      <c r="O31" s="166"/>
      <c r="P31" s="37"/>
      <c r="Q31" s="37"/>
      <c r="R31" s="37"/>
      <c r="S31" s="37"/>
      <c r="T31" s="40" t="s">
        <v>40</v>
      </c>
      <c r="U31" s="37"/>
      <c r="V31" s="37"/>
      <c r="W31" s="167">
        <f>ROUND(AZ87+SUM(CD93),2)</f>
        <v>0</v>
      </c>
      <c r="X31" s="166"/>
      <c r="Y31" s="166"/>
      <c r="Z31" s="166"/>
      <c r="AA31" s="166"/>
      <c r="AB31" s="166"/>
      <c r="AC31" s="166"/>
      <c r="AD31" s="166"/>
      <c r="AE31" s="166"/>
      <c r="AF31" s="37"/>
      <c r="AG31" s="37"/>
      <c r="AH31" s="37"/>
      <c r="AI31" s="37"/>
      <c r="AJ31" s="37"/>
      <c r="AK31" s="167">
        <f>ROUND(AV87+SUM(BY93),2)</f>
        <v>0</v>
      </c>
      <c r="AL31" s="166"/>
      <c r="AM31" s="166"/>
      <c r="AN31" s="166"/>
      <c r="AO31" s="166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41</v>
      </c>
      <c r="G32" s="37"/>
      <c r="H32" s="37"/>
      <c r="I32" s="37"/>
      <c r="J32" s="37"/>
      <c r="K32" s="37"/>
      <c r="L32" s="165">
        <v>0.15</v>
      </c>
      <c r="M32" s="166"/>
      <c r="N32" s="166"/>
      <c r="O32" s="166"/>
      <c r="P32" s="37"/>
      <c r="Q32" s="37"/>
      <c r="R32" s="37"/>
      <c r="S32" s="37"/>
      <c r="T32" s="40" t="s">
        <v>40</v>
      </c>
      <c r="U32" s="37"/>
      <c r="V32" s="37"/>
      <c r="W32" s="167">
        <f>ROUND(BA87+SUM(CE93),2)</f>
        <v>0</v>
      </c>
      <c r="X32" s="166"/>
      <c r="Y32" s="166"/>
      <c r="Z32" s="166"/>
      <c r="AA32" s="166"/>
      <c r="AB32" s="166"/>
      <c r="AC32" s="166"/>
      <c r="AD32" s="166"/>
      <c r="AE32" s="166"/>
      <c r="AF32" s="37"/>
      <c r="AG32" s="37"/>
      <c r="AH32" s="37"/>
      <c r="AI32" s="37"/>
      <c r="AJ32" s="37"/>
      <c r="AK32" s="167">
        <f>ROUND(AW87+SUM(BZ93),2)</f>
        <v>0</v>
      </c>
      <c r="AL32" s="166"/>
      <c r="AM32" s="166"/>
      <c r="AN32" s="166"/>
      <c r="AO32" s="166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42</v>
      </c>
      <c r="G33" s="37"/>
      <c r="H33" s="37"/>
      <c r="I33" s="37"/>
      <c r="J33" s="37"/>
      <c r="K33" s="37"/>
      <c r="L33" s="165">
        <v>0.21</v>
      </c>
      <c r="M33" s="166"/>
      <c r="N33" s="166"/>
      <c r="O33" s="166"/>
      <c r="P33" s="37"/>
      <c r="Q33" s="37"/>
      <c r="R33" s="37"/>
      <c r="S33" s="37"/>
      <c r="T33" s="40" t="s">
        <v>40</v>
      </c>
      <c r="U33" s="37"/>
      <c r="V33" s="37"/>
      <c r="W33" s="167">
        <f>ROUND(BB87+SUM(CF93),2)</f>
        <v>0</v>
      </c>
      <c r="X33" s="166"/>
      <c r="Y33" s="166"/>
      <c r="Z33" s="166"/>
      <c r="AA33" s="166"/>
      <c r="AB33" s="166"/>
      <c r="AC33" s="166"/>
      <c r="AD33" s="166"/>
      <c r="AE33" s="166"/>
      <c r="AF33" s="37"/>
      <c r="AG33" s="37"/>
      <c r="AH33" s="37"/>
      <c r="AI33" s="37"/>
      <c r="AJ33" s="37"/>
      <c r="AK33" s="167">
        <v>0</v>
      </c>
      <c r="AL33" s="166"/>
      <c r="AM33" s="166"/>
      <c r="AN33" s="166"/>
      <c r="AO33" s="166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43</v>
      </c>
      <c r="G34" s="37"/>
      <c r="H34" s="37"/>
      <c r="I34" s="37"/>
      <c r="J34" s="37"/>
      <c r="K34" s="37"/>
      <c r="L34" s="165">
        <v>0.15</v>
      </c>
      <c r="M34" s="166"/>
      <c r="N34" s="166"/>
      <c r="O34" s="166"/>
      <c r="P34" s="37"/>
      <c r="Q34" s="37"/>
      <c r="R34" s="37"/>
      <c r="S34" s="37"/>
      <c r="T34" s="40" t="s">
        <v>40</v>
      </c>
      <c r="U34" s="37"/>
      <c r="V34" s="37"/>
      <c r="W34" s="167">
        <f>ROUND(BC87+SUM(CG93),2)</f>
        <v>0</v>
      </c>
      <c r="X34" s="166"/>
      <c r="Y34" s="166"/>
      <c r="Z34" s="166"/>
      <c r="AA34" s="166"/>
      <c r="AB34" s="166"/>
      <c r="AC34" s="166"/>
      <c r="AD34" s="166"/>
      <c r="AE34" s="166"/>
      <c r="AF34" s="37"/>
      <c r="AG34" s="37"/>
      <c r="AH34" s="37"/>
      <c r="AI34" s="37"/>
      <c r="AJ34" s="37"/>
      <c r="AK34" s="167">
        <v>0</v>
      </c>
      <c r="AL34" s="166"/>
      <c r="AM34" s="166"/>
      <c r="AN34" s="166"/>
      <c r="AO34" s="166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44</v>
      </c>
      <c r="G35" s="37"/>
      <c r="H35" s="37"/>
      <c r="I35" s="37"/>
      <c r="J35" s="37"/>
      <c r="K35" s="37"/>
      <c r="L35" s="165">
        <v>0</v>
      </c>
      <c r="M35" s="166"/>
      <c r="N35" s="166"/>
      <c r="O35" s="166"/>
      <c r="P35" s="37"/>
      <c r="Q35" s="37"/>
      <c r="R35" s="37"/>
      <c r="S35" s="37"/>
      <c r="T35" s="40" t="s">
        <v>40</v>
      </c>
      <c r="U35" s="37"/>
      <c r="V35" s="37"/>
      <c r="W35" s="167">
        <f>ROUND(BD87+SUM(CH93),2)</f>
        <v>0</v>
      </c>
      <c r="X35" s="166"/>
      <c r="Y35" s="166"/>
      <c r="Z35" s="166"/>
      <c r="AA35" s="166"/>
      <c r="AB35" s="166"/>
      <c r="AC35" s="166"/>
      <c r="AD35" s="166"/>
      <c r="AE35" s="166"/>
      <c r="AF35" s="37"/>
      <c r="AG35" s="37"/>
      <c r="AH35" s="37"/>
      <c r="AI35" s="37"/>
      <c r="AJ35" s="37"/>
      <c r="AK35" s="167">
        <v>0</v>
      </c>
      <c r="AL35" s="166"/>
      <c r="AM35" s="166"/>
      <c r="AN35" s="166"/>
      <c r="AO35" s="166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45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46</v>
      </c>
      <c r="U37" s="44"/>
      <c r="V37" s="44"/>
      <c r="W37" s="44"/>
      <c r="X37" s="168" t="s">
        <v>47</v>
      </c>
      <c r="Y37" s="169"/>
      <c r="Z37" s="169"/>
      <c r="AA37" s="169"/>
      <c r="AB37" s="169"/>
      <c r="AC37" s="44"/>
      <c r="AD37" s="44"/>
      <c r="AE37" s="44"/>
      <c r="AF37" s="44"/>
      <c r="AG37" s="44"/>
      <c r="AH37" s="44"/>
      <c r="AI37" s="44"/>
      <c r="AJ37" s="44"/>
      <c r="AK37" s="170">
        <f>SUM(AK29:AK35)</f>
        <v>0</v>
      </c>
      <c r="AL37" s="169"/>
      <c r="AM37" s="169"/>
      <c r="AN37" s="169"/>
      <c r="AO37" s="171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ht="13.5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 ht="13.5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>
      <c r="B49" s="31"/>
      <c r="C49" s="32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49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 ht="13.5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 ht="13.5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 ht="13.5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 ht="13.5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 ht="13.5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 ht="13.5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 ht="13.5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>
      <c r="B58" s="31"/>
      <c r="C58" s="32"/>
      <c r="D58" s="51" t="s">
        <v>50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51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50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51</v>
      </c>
      <c r="AN58" s="52"/>
      <c r="AO58" s="54"/>
      <c r="AP58" s="32"/>
      <c r="AQ58" s="33"/>
    </row>
    <row r="59" spans="2:43" ht="13.5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>
      <c r="B60" s="31"/>
      <c r="C60" s="32"/>
      <c r="D60" s="46" t="s">
        <v>52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53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 ht="13.5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 ht="13.5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 ht="13.5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 ht="13.5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 ht="13.5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 ht="13.5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 ht="13.5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>
      <c r="B69" s="31"/>
      <c r="C69" s="32"/>
      <c r="D69" s="51" t="s">
        <v>50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51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50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51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56" t="s">
        <v>54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2018/0028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72" t="str">
        <f>K6</f>
        <v>ZŠ a OŠ Horšovský Týn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21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Horšovský Týn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23</v>
      </c>
      <c r="AJ80" s="32"/>
      <c r="AK80" s="32"/>
      <c r="AL80" s="32"/>
      <c r="AM80" s="69" t="str">
        <f>IF(AN8= "","",AN8)</f>
        <v>24. 4. 2018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25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30</v>
      </c>
      <c r="AJ82" s="32"/>
      <c r="AK82" s="32"/>
      <c r="AL82" s="32"/>
      <c r="AM82" s="174" t="str">
        <f>IF(E17="","",E17)</f>
        <v xml:space="preserve"> </v>
      </c>
      <c r="AN82" s="174"/>
      <c r="AO82" s="174"/>
      <c r="AP82" s="174"/>
      <c r="AQ82" s="33"/>
      <c r="AS82" s="175" t="s">
        <v>55</v>
      </c>
      <c r="AT82" s="176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>
      <c r="B83" s="31"/>
      <c r="C83" s="28" t="s">
        <v>29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32</v>
      </c>
      <c r="AJ83" s="32"/>
      <c r="AK83" s="32"/>
      <c r="AL83" s="32"/>
      <c r="AM83" s="174" t="str">
        <f>IF(E20="","",E20)</f>
        <v>Milan Pojar</v>
      </c>
      <c r="AN83" s="174"/>
      <c r="AO83" s="174"/>
      <c r="AP83" s="174"/>
      <c r="AQ83" s="33"/>
      <c r="AS83" s="177"/>
      <c r="AT83" s="178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7"/>
      <c r="AT84" s="178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9" t="s">
        <v>56</v>
      </c>
      <c r="D85" s="180"/>
      <c r="E85" s="180"/>
      <c r="F85" s="180"/>
      <c r="G85" s="180"/>
      <c r="H85" s="71"/>
      <c r="I85" s="181" t="s">
        <v>57</v>
      </c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1" t="s">
        <v>58</v>
      </c>
      <c r="AH85" s="180"/>
      <c r="AI85" s="180"/>
      <c r="AJ85" s="180"/>
      <c r="AK85" s="180"/>
      <c r="AL85" s="180"/>
      <c r="AM85" s="180"/>
      <c r="AN85" s="181" t="s">
        <v>59</v>
      </c>
      <c r="AO85" s="180"/>
      <c r="AP85" s="182"/>
      <c r="AQ85" s="33"/>
      <c r="AS85" s="72" t="s">
        <v>60</v>
      </c>
      <c r="AT85" s="73" t="s">
        <v>61</v>
      </c>
      <c r="AU85" s="73" t="s">
        <v>62</v>
      </c>
      <c r="AV85" s="73" t="s">
        <v>63</v>
      </c>
      <c r="AW85" s="73" t="s">
        <v>64</v>
      </c>
      <c r="AX85" s="73" t="s">
        <v>65</v>
      </c>
      <c r="AY85" s="73" t="s">
        <v>66</v>
      </c>
      <c r="AZ85" s="73" t="s">
        <v>67</v>
      </c>
      <c r="BA85" s="73" t="s">
        <v>68</v>
      </c>
      <c r="BB85" s="73" t="s">
        <v>69</v>
      </c>
      <c r="BC85" s="73" t="s">
        <v>70</v>
      </c>
      <c r="BD85" s="74" t="s">
        <v>71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72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86">
        <f>ROUND(SUM(AG88:AG90),2)</f>
        <v>0</v>
      </c>
      <c r="AH87" s="186"/>
      <c r="AI87" s="186"/>
      <c r="AJ87" s="186"/>
      <c r="AK87" s="186"/>
      <c r="AL87" s="186"/>
      <c r="AM87" s="186"/>
      <c r="AN87" s="187">
        <f>SUM(AG87,AT87)</f>
        <v>0</v>
      </c>
      <c r="AO87" s="187"/>
      <c r="AP87" s="187"/>
      <c r="AQ87" s="67"/>
      <c r="AS87" s="78">
        <f>ROUND(SUM(AS88:AS90),2)</f>
        <v>0</v>
      </c>
      <c r="AT87" s="79">
        <f>ROUND(SUM(AV87:AW87),2)</f>
        <v>0</v>
      </c>
      <c r="AU87" s="80">
        <f>ROUND(SUM(AU88:AU90),5)</f>
        <v>326.63974000000002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ROUND(SUM(AZ88:AZ90),2)</f>
        <v>0</v>
      </c>
      <c r="BA87" s="79">
        <f>ROUND(SUM(BA88:BA90),2)</f>
        <v>0</v>
      </c>
      <c r="BB87" s="79">
        <f>ROUND(SUM(BB88:BB90),2)</f>
        <v>0</v>
      </c>
      <c r="BC87" s="79">
        <f>ROUND(SUM(BC88:BC90),2)</f>
        <v>0</v>
      </c>
      <c r="BD87" s="81">
        <f>ROUND(SUM(BD88:BD90),2)</f>
        <v>0</v>
      </c>
      <c r="BS87" s="82" t="s">
        <v>73</v>
      </c>
      <c r="BT87" s="82" t="s">
        <v>74</v>
      </c>
      <c r="BU87" s="83" t="s">
        <v>75</v>
      </c>
      <c r="BV87" s="82" t="s">
        <v>76</v>
      </c>
      <c r="BW87" s="82" t="s">
        <v>77</v>
      </c>
      <c r="BX87" s="82" t="s">
        <v>78</v>
      </c>
    </row>
    <row r="88" spans="1:76" s="5" customFormat="1" ht="31.5" customHeight="1">
      <c r="A88" s="84" t="s">
        <v>79</v>
      </c>
      <c r="B88" s="85"/>
      <c r="C88" s="86"/>
      <c r="D88" s="185" t="s">
        <v>80</v>
      </c>
      <c r="E88" s="185"/>
      <c r="F88" s="185"/>
      <c r="G88" s="185"/>
      <c r="H88" s="185"/>
      <c r="I88" s="87"/>
      <c r="J88" s="185" t="s">
        <v>81</v>
      </c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3">
        <f>'2018-0028-b - Vytápění - ...'!M30</f>
        <v>0</v>
      </c>
      <c r="AH88" s="184"/>
      <c r="AI88" s="184"/>
      <c r="AJ88" s="184"/>
      <c r="AK88" s="184"/>
      <c r="AL88" s="184"/>
      <c r="AM88" s="184"/>
      <c r="AN88" s="183">
        <f>SUM(AG88,AT88)</f>
        <v>0</v>
      </c>
      <c r="AO88" s="184"/>
      <c r="AP88" s="184"/>
      <c r="AQ88" s="88"/>
      <c r="AS88" s="89">
        <f>'2018-0028-b - Vytápění - ...'!M28</f>
        <v>0</v>
      </c>
      <c r="AT88" s="90">
        <f>ROUND(SUM(AV88:AW88),2)</f>
        <v>0</v>
      </c>
      <c r="AU88" s="91">
        <f>'2018-0028-b - Vytápění - ...'!W113</f>
        <v>2.08</v>
      </c>
      <c r="AV88" s="90">
        <f>'2018-0028-b - Vytápění - ...'!M32</f>
        <v>0</v>
      </c>
      <c r="AW88" s="90">
        <f>'2018-0028-b - Vytápění - ...'!M33</f>
        <v>0</v>
      </c>
      <c r="AX88" s="90">
        <f>'2018-0028-b - Vytápění - ...'!M34</f>
        <v>0</v>
      </c>
      <c r="AY88" s="90">
        <f>'2018-0028-b - Vytápění - ...'!M35</f>
        <v>0</v>
      </c>
      <c r="AZ88" s="90">
        <f>'2018-0028-b - Vytápění - ...'!H32</f>
        <v>0</v>
      </c>
      <c r="BA88" s="90">
        <f>'2018-0028-b - Vytápění - ...'!H33</f>
        <v>0</v>
      </c>
      <c r="BB88" s="90">
        <f>'2018-0028-b - Vytápění - ...'!H34</f>
        <v>0</v>
      </c>
      <c r="BC88" s="90">
        <f>'2018-0028-b - Vytápění - ...'!H35</f>
        <v>0</v>
      </c>
      <c r="BD88" s="92">
        <f>'2018-0028-b - Vytápění - ...'!H36</f>
        <v>0</v>
      </c>
      <c r="BT88" s="93" t="s">
        <v>82</v>
      </c>
      <c r="BV88" s="93" t="s">
        <v>76</v>
      </c>
      <c r="BW88" s="93" t="s">
        <v>83</v>
      </c>
      <c r="BX88" s="93" t="s">
        <v>77</v>
      </c>
    </row>
    <row r="89" spans="1:76" s="5" customFormat="1" ht="31.5" customHeight="1">
      <c r="A89" s="84" t="s">
        <v>79</v>
      </c>
      <c r="B89" s="85"/>
      <c r="C89" s="86"/>
      <c r="D89" s="185" t="s">
        <v>84</v>
      </c>
      <c r="E89" s="185"/>
      <c r="F89" s="185"/>
      <c r="G89" s="185"/>
      <c r="H89" s="185"/>
      <c r="I89" s="87"/>
      <c r="J89" s="185" t="s">
        <v>85</v>
      </c>
      <c r="K89" s="185"/>
      <c r="L89" s="185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3">
        <f>'2018-0028-a - Vytápění - ...'!M30</f>
        <v>0</v>
      </c>
      <c r="AH89" s="184"/>
      <c r="AI89" s="184"/>
      <c r="AJ89" s="184"/>
      <c r="AK89" s="184"/>
      <c r="AL89" s="184"/>
      <c r="AM89" s="184"/>
      <c r="AN89" s="183">
        <f>SUM(AG89,AT89)</f>
        <v>0</v>
      </c>
      <c r="AO89" s="184"/>
      <c r="AP89" s="184"/>
      <c r="AQ89" s="88"/>
      <c r="AS89" s="89">
        <f>'2018-0028-a - Vytápění - ...'!M28</f>
        <v>0</v>
      </c>
      <c r="AT89" s="90">
        <f>ROUND(SUM(AV89:AW89),2)</f>
        <v>0</v>
      </c>
      <c r="AU89" s="91">
        <f>'2018-0028-a - Vytápění - ...'!W116</f>
        <v>269.40173799999997</v>
      </c>
      <c r="AV89" s="90">
        <f>'2018-0028-a - Vytápění - ...'!M32</f>
        <v>0</v>
      </c>
      <c r="AW89" s="90">
        <f>'2018-0028-a - Vytápění - ...'!M33</f>
        <v>0</v>
      </c>
      <c r="AX89" s="90">
        <f>'2018-0028-a - Vytápění - ...'!M34</f>
        <v>0</v>
      </c>
      <c r="AY89" s="90">
        <f>'2018-0028-a - Vytápění - ...'!M35</f>
        <v>0</v>
      </c>
      <c r="AZ89" s="90">
        <f>'2018-0028-a - Vytápění - ...'!H32</f>
        <v>0</v>
      </c>
      <c r="BA89" s="90">
        <f>'2018-0028-a - Vytápění - ...'!H33</f>
        <v>0</v>
      </c>
      <c r="BB89" s="90">
        <f>'2018-0028-a - Vytápění - ...'!H34</f>
        <v>0</v>
      </c>
      <c r="BC89" s="90">
        <f>'2018-0028-a - Vytápění - ...'!H35</f>
        <v>0</v>
      </c>
      <c r="BD89" s="92">
        <f>'2018-0028-a - Vytápění - ...'!H36</f>
        <v>0</v>
      </c>
      <c r="BT89" s="93" t="s">
        <v>82</v>
      </c>
      <c r="BV89" s="93" t="s">
        <v>76</v>
      </c>
      <c r="BW89" s="93" t="s">
        <v>86</v>
      </c>
      <c r="BX89" s="93" t="s">
        <v>77</v>
      </c>
    </row>
    <row r="90" spans="1:76" s="5" customFormat="1" ht="31.5" customHeight="1">
      <c r="A90" s="84" t="s">
        <v>79</v>
      </c>
      <c r="B90" s="85"/>
      <c r="C90" s="86"/>
      <c r="D90" s="185" t="s">
        <v>87</v>
      </c>
      <c r="E90" s="185"/>
      <c r="F90" s="185"/>
      <c r="G90" s="185"/>
      <c r="H90" s="185"/>
      <c r="I90" s="87"/>
      <c r="J90" s="185" t="s">
        <v>88</v>
      </c>
      <c r="K90" s="185"/>
      <c r="L90" s="185"/>
      <c r="M90" s="185"/>
      <c r="N90" s="185"/>
      <c r="O90" s="185"/>
      <c r="P90" s="185"/>
      <c r="Q90" s="185"/>
      <c r="R90" s="185"/>
      <c r="S90" s="185"/>
      <c r="T90" s="185"/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  <c r="AF90" s="185"/>
      <c r="AG90" s="183">
        <f>'2018-0028-c - Plynovod'!M30</f>
        <v>0</v>
      </c>
      <c r="AH90" s="184"/>
      <c r="AI90" s="184"/>
      <c r="AJ90" s="184"/>
      <c r="AK90" s="184"/>
      <c r="AL90" s="184"/>
      <c r="AM90" s="184"/>
      <c r="AN90" s="183">
        <f>SUM(AG90,AT90)</f>
        <v>0</v>
      </c>
      <c r="AO90" s="184"/>
      <c r="AP90" s="184"/>
      <c r="AQ90" s="88"/>
      <c r="AS90" s="94">
        <f>'2018-0028-c - Plynovod'!M28</f>
        <v>0</v>
      </c>
      <c r="AT90" s="95">
        <f>ROUND(SUM(AV90:AW90),2)</f>
        <v>0</v>
      </c>
      <c r="AU90" s="96">
        <f>'2018-0028-c - Plynovod'!W114</f>
        <v>55.157999999999994</v>
      </c>
      <c r="AV90" s="95">
        <f>'2018-0028-c - Plynovod'!M32</f>
        <v>0</v>
      </c>
      <c r="AW90" s="95">
        <f>'2018-0028-c - Plynovod'!M33</f>
        <v>0</v>
      </c>
      <c r="AX90" s="95">
        <f>'2018-0028-c - Plynovod'!M34</f>
        <v>0</v>
      </c>
      <c r="AY90" s="95">
        <f>'2018-0028-c - Plynovod'!M35</f>
        <v>0</v>
      </c>
      <c r="AZ90" s="95">
        <f>'2018-0028-c - Plynovod'!H32</f>
        <v>0</v>
      </c>
      <c r="BA90" s="95">
        <f>'2018-0028-c - Plynovod'!H33</f>
        <v>0</v>
      </c>
      <c r="BB90" s="95">
        <f>'2018-0028-c - Plynovod'!H34</f>
        <v>0</v>
      </c>
      <c r="BC90" s="95">
        <f>'2018-0028-c - Plynovod'!H35</f>
        <v>0</v>
      </c>
      <c r="BD90" s="97">
        <f>'2018-0028-c - Plynovod'!H36</f>
        <v>0</v>
      </c>
      <c r="BT90" s="93" t="s">
        <v>82</v>
      </c>
      <c r="BV90" s="93" t="s">
        <v>76</v>
      </c>
      <c r="BW90" s="93" t="s">
        <v>89</v>
      </c>
      <c r="BX90" s="93" t="s">
        <v>77</v>
      </c>
    </row>
    <row r="91" spans="1:76" ht="13.5">
      <c r="B91" s="22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3"/>
    </row>
    <row r="92" spans="1:76" s="1" customFormat="1" ht="30" customHeight="1">
      <c r="B92" s="31"/>
      <c r="C92" s="76" t="s">
        <v>90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187">
        <v>0</v>
      </c>
      <c r="AH92" s="187"/>
      <c r="AI92" s="187"/>
      <c r="AJ92" s="187"/>
      <c r="AK92" s="187"/>
      <c r="AL92" s="187"/>
      <c r="AM92" s="187"/>
      <c r="AN92" s="187">
        <v>0</v>
      </c>
      <c r="AO92" s="187"/>
      <c r="AP92" s="187"/>
      <c r="AQ92" s="33"/>
      <c r="AS92" s="72" t="s">
        <v>91</v>
      </c>
      <c r="AT92" s="73" t="s">
        <v>92</v>
      </c>
      <c r="AU92" s="73" t="s">
        <v>38</v>
      </c>
      <c r="AV92" s="74" t="s">
        <v>61</v>
      </c>
    </row>
    <row r="93" spans="1:76" s="1" customFormat="1" ht="10.9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3"/>
      <c r="AS93" s="98"/>
      <c r="AT93" s="52"/>
      <c r="AU93" s="52"/>
      <c r="AV93" s="54"/>
    </row>
    <row r="94" spans="1:76" s="1" customFormat="1" ht="30" customHeight="1">
      <c r="B94" s="31"/>
      <c r="C94" s="99" t="s">
        <v>93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88">
        <f>ROUND(AG87+AG92,2)</f>
        <v>0</v>
      </c>
      <c r="AH94" s="188"/>
      <c r="AI94" s="188"/>
      <c r="AJ94" s="188"/>
      <c r="AK94" s="188"/>
      <c r="AL94" s="188"/>
      <c r="AM94" s="188"/>
      <c r="AN94" s="188">
        <f>AN87+AN92</f>
        <v>0</v>
      </c>
      <c r="AO94" s="188"/>
      <c r="AP94" s="188"/>
      <c r="AQ94" s="33"/>
    </row>
    <row r="95" spans="1:76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7"/>
    </row>
  </sheetData>
  <mergeCells count="53">
    <mergeCell ref="AG92:AM92"/>
    <mergeCell ref="AN92:AP92"/>
    <mergeCell ref="AG94:AM94"/>
    <mergeCell ref="AN94:AP94"/>
    <mergeCell ref="AR2:BE2"/>
    <mergeCell ref="AN90:AP90"/>
    <mergeCell ref="AG90:AM90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2018-0028-b - Vytápění - ...'!C2" display="/" xr:uid="{00000000-0004-0000-0000-000002000000}"/>
    <hyperlink ref="A89" location="'2018-0028-a - Vytápění - ...'!C2" display="/" xr:uid="{00000000-0004-0000-0000-000003000000}"/>
    <hyperlink ref="A90" location="'2018-0028-c - Plynovod'!C2" display="/" xr:uid="{00000000-0004-0000-0000-000004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42"/>
  <sheetViews>
    <sheetView showGridLines="0" workbookViewId="0">
      <pane ySplit="1" topLeftCell="A68" activePane="bottomLeft" state="frozen"/>
      <selection pane="bottomLeft" activeCell="L142" sqref="L14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94</v>
      </c>
      <c r="G1" s="13"/>
      <c r="H1" s="220" t="s">
        <v>95</v>
      </c>
      <c r="I1" s="220"/>
      <c r="J1" s="220"/>
      <c r="K1" s="220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8" t="s">
        <v>83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99</v>
      </c>
    </row>
    <row r="4" spans="1:66" ht="36.950000000000003" customHeight="1">
      <c r="B4" s="22"/>
      <c r="C4" s="156" t="s">
        <v>100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191" t="str">
        <f>'Rekapitulace stavby'!K6</f>
        <v>ZŠ a OŠ Horšovský Týn</v>
      </c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24"/>
      <c r="R6" s="23"/>
    </row>
    <row r="7" spans="1:66" s="1" customFormat="1" ht="32.85" customHeight="1">
      <c r="B7" s="31"/>
      <c r="C7" s="32"/>
      <c r="D7" s="27" t="s">
        <v>101</v>
      </c>
      <c r="E7" s="32"/>
      <c r="F7" s="160" t="s">
        <v>102</v>
      </c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20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21</v>
      </c>
      <c r="E9" s="32"/>
      <c r="F9" s="26" t="s">
        <v>22</v>
      </c>
      <c r="G9" s="32"/>
      <c r="H9" s="32"/>
      <c r="I9" s="32"/>
      <c r="J9" s="32"/>
      <c r="K9" s="32"/>
      <c r="L9" s="32"/>
      <c r="M9" s="28" t="s">
        <v>23</v>
      </c>
      <c r="N9" s="32"/>
      <c r="O9" s="194" t="str">
        <f>'Rekapitulace stavby'!AN8</f>
        <v>24. 4. 2018</v>
      </c>
      <c r="P9" s="194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25</v>
      </c>
      <c r="E11" s="32"/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58" t="str">
        <f>IF('Rekapitulace stavby'!AN10="","",'Rekapitulace stavby'!AN10)</f>
        <v/>
      </c>
      <c r="P11" s="15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58" t="str">
        <f>IF('Rekapitulace stavby'!AN11="","",'Rekapitulace stavby'!AN11)</f>
        <v/>
      </c>
      <c r="P12" s="15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58" t="str">
        <f>IF('Rekapitulace stavby'!AN13="","",'Rekapitulace stavby'!AN13)</f>
        <v/>
      </c>
      <c r="P14" s="15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58" t="str">
        <f>IF('Rekapitulace stavby'!AN14="","",'Rekapitulace stavby'!AN14)</f>
        <v/>
      </c>
      <c r="P15" s="15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30</v>
      </c>
      <c r="E17" s="32"/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58" t="str">
        <f>IF('Rekapitulace stavby'!AN16="","",'Rekapitulace stavby'!AN16)</f>
        <v/>
      </c>
      <c r="P17" s="15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58" t="str">
        <f>IF('Rekapitulace stavby'!AN17="","",'Rekapitulace stavby'!AN17)</f>
        <v/>
      </c>
      <c r="P18" s="15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32</v>
      </c>
      <c r="E20" s="32"/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58" t="s">
        <v>5</v>
      </c>
      <c r="P20" s="158"/>
      <c r="Q20" s="32"/>
      <c r="R20" s="33"/>
    </row>
    <row r="21" spans="2:18" s="1" customFormat="1" ht="18" customHeight="1">
      <c r="B21" s="31"/>
      <c r="C21" s="32"/>
      <c r="D21" s="32"/>
      <c r="E21" s="26" t="s">
        <v>33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58" t="s">
        <v>5</v>
      </c>
      <c r="P21" s="15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34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61" t="s">
        <v>5</v>
      </c>
      <c r="F24" s="161"/>
      <c r="G24" s="161"/>
      <c r="H24" s="161"/>
      <c r="I24" s="161"/>
      <c r="J24" s="161"/>
      <c r="K24" s="161"/>
      <c r="L24" s="16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103</v>
      </c>
      <c r="E27" s="32"/>
      <c r="F27" s="32"/>
      <c r="G27" s="32"/>
      <c r="H27" s="32"/>
      <c r="I27" s="32"/>
      <c r="J27" s="32"/>
      <c r="K27" s="32"/>
      <c r="L27" s="32"/>
      <c r="M27" s="162">
        <f>N88</f>
        <v>0</v>
      </c>
      <c r="N27" s="162"/>
      <c r="O27" s="162"/>
      <c r="P27" s="162"/>
      <c r="Q27" s="32"/>
      <c r="R27" s="33"/>
    </row>
    <row r="28" spans="2:18" s="1" customFormat="1" ht="14.45" customHeight="1">
      <c r="B28" s="31"/>
      <c r="C28" s="32"/>
      <c r="D28" s="30" t="s">
        <v>104</v>
      </c>
      <c r="E28" s="32"/>
      <c r="F28" s="32"/>
      <c r="G28" s="32"/>
      <c r="H28" s="32"/>
      <c r="I28" s="32"/>
      <c r="J28" s="32"/>
      <c r="K28" s="32"/>
      <c r="L28" s="32"/>
      <c r="M28" s="162">
        <f>N94</f>
        <v>0</v>
      </c>
      <c r="N28" s="162"/>
      <c r="O28" s="162"/>
      <c r="P28" s="16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37</v>
      </c>
      <c r="E30" s="32"/>
      <c r="F30" s="32"/>
      <c r="G30" s="32"/>
      <c r="H30" s="32"/>
      <c r="I30" s="32"/>
      <c r="J30" s="32"/>
      <c r="K30" s="32"/>
      <c r="L30" s="32"/>
      <c r="M30" s="195">
        <f>ROUND(M27+M28,2)</f>
        <v>0</v>
      </c>
      <c r="N30" s="193"/>
      <c r="O30" s="193"/>
      <c r="P30" s="193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38</v>
      </c>
      <c r="E32" s="38" t="s">
        <v>39</v>
      </c>
      <c r="F32" s="39">
        <v>0.21</v>
      </c>
      <c r="G32" s="104" t="s">
        <v>40</v>
      </c>
      <c r="H32" s="196">
        <f>ROUND((SUM(BE94:BE95)+SUM(BE113:BE141)), 2)</f>
        <v>0</v>
      </c>
      <c r="I32" s="193"/>
      <c r="J32" s="193"/>
      <c r="K32" s="32"/>
      <c r="L32" s="32"/>
      <c r="M32" s="196">
        <f>ROUND(ROUND((SUM(BE94:BE95)+SUM(BE113:BE141)), 2)*F32, 2)</f>
        <v>0</v>
      </c>
      <c r="N32" s="193"/>
      <c r="O32" s="193"/>
      <c r="P32" s="193"/>
      <c r="Q32" s="32"/>
      <c r="R32" s="33"/>
    </row>
    <row r="33" spans="2:18" s="1" customFormat="1" ht="14.45" customHeight="1">
      <c r="B33" s="31"/>
      <c r="C33" s="32"/>
      <c r="D33" s="32"/>
      <c r="E33" s="38" t="s">
        <v>41</v>
      </c>
      <c r="F33" s="39">
        <v>0.15</v>
      </c>
      <c r="G33" s="104" t="s">
        <v>40</v>
      </c>
      <c r="H33" s="196">
        <f>ROUND((SUM(BF94:BF95)+SUM(BF113:BF141)), 2)</f>
        <v>0</v>
      </c>
      <c r="I33" s="193"/>
      <c r="J33" s="193"/>
      <c r="K33" s="32"/>
      <c r="L33" s="32"/>
      <c r="M33" s="196">
        <f>ROUND(ROUND((SUM(BF94:BF95)+SUM(BF113:BF141)), 2)*F33, 2)</f>
        <v>0</v>
      </c>
      <c r="N33" s="193"/>
      <c r="O33" s="193"/>
      <c r="P33" s="19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42</v>
      </c>
      <c r="F34" s="39">
        <v>0.21</v>
      </c>
      <c r="G34" s="104" t="s">
        <v>40</v>
      </c>
      <c r="H34" s="196">
        <f>ROUND((SUM(BG94:BG95)+SUM(BG113:BG141)), 2)</f>
        <v>0</v>
      </c>
      <c r="I34" s="193"/>
      <c r="J34" s="193"/>
      <c r="K34" s="32"/>
      <c r="L34" s="32"/>
      <c r="M34" s="196">
        <v>0</v>
      </c>
      <c r="N34" s="193"/>
      <c r="O34" s="193"/>
      <c r="P34" s="19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43</v>
      </c>
      <c r="F35" s="39">
        <v>0.15</v>
      </c>
      <c r="G35" s="104" t="s">
        <v>40</v>
      </c>
      <c r="H35" s="196">
        <f>ROUND((SUM(BH94:BH95)+SUM(BH113:BH141)), 2)</f>
        <v>0</v>
      </c>
      <c r="I35" s="193"/>
      <c r="J35" s="193"/>
      <c r="K35" s="32"/>
      <c r="L35" s="32"/>
      <c r="M35" s="196">
        <v>0</v>
      </c>
      <c r="N35" s="193"/>
      <c r="O35" s="193"/>
      <c r="P35" s="193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44</v>
      </c>
      <c r="F36" s="39">
        <v>0</v>
      </c>
      <c r="G36" s="104" t="s">
        <v>40</v>
      </c>
      <c r="H36" s="196">
        <f>ROUND((SUM(BI94:BI95)+SUM(BI113:BI141)), 2)</f>
        <v>0</v>
      </c>
      <c r="I36" s="193"/>
      <c r="J36" s="193"/>
      <c r="K36" s="32"/>
      <c r="L36" s="32"/>
      <c r="M36" s="196">
        <v>0</v>
      </c>
      <c r="N36" s="193"/>
      <c r="O36" s="193"/>
      <c r="P36" s="193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45</v>
      </c>
      <c r="E38" s="71"/>
      <c r="F38" s="71"/>
      <c r="G38" s="106" t="s">
        <v>46</v>
      </c>
      <c r="H38" s="107" t="s">
        <v>47</v>
      </c>
      <c r="I38" s="71"/>
      <c r="J38" s="71"/>
      <c r="K38" s="71"/>
      <c r="L38" s="197">
        <f>SUM(M30:M36)</f>
        <v>0</v>
      </c>
      <c r="M38" s="197"/>
      <c r="N38" s="197"/>
      <c r="O38" s="197"/>
      <c r="P38" s="198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48</v>
      </c>
      <c r="E50" s="47"/>
      <c r="F50" s="47"/>
      <c r="G50" s="47"/>
      <c r="H50" s="48"/>
      <c r="I50" s="32"/>
      <c r="J50" s="46" t="s">
        <v>49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50</v>
      </c>
      <c r="E59" s="52"/>
      <c r="F59" s="52"/>
      <c r="G59" s="53" t="s">
        <v>51</v>
      </c>
      <c r="H59" s="54"/>
      <c r="I59" s="32"/>
      <c r="J59" s="51" t="s">
        <v>50</v>
      </c>
      <c r="K59" s="52"/>
      <c r="L59" s="52"/>
      <c r="M59" s="52"/>
      <c r="N59" s="53" t="s">
        <v>51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52</v>
      </c>
      <c r="E61" s="47"/>
      <c r="F61" s="47"/>
      <c r="G61" s="47"/>
      <c r="H61" s="48"/>
      <c r="I61" s="32"/>
      <c r="J61" s="46" t="s">
        <v>53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50</v>
      </c>
      <c r="E70" s="52"/>
      <c r="F70" s="52"/>
      <c r="G70" s="53" t="s">
        <v>51</v>
      </c>
      <c r="H70" s="54"/>
      <c r="I70" s="32"/>
      <c r="J70" s="51" t="s">
        <v>50</v>
      </c>
      <c r="K70" s="52"/>
      <c r="L70" s="52"/>
      <c r="M70" s="52"/>
      <c r="N70" s="53" t="s">
        <v>51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6" t="s">
        <v>105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191" t="str">
        <f>F6</f>
        <v>ZŠ a OŠ Horšovský Týn</v>
      </c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32"/>
      <c r="R78" s="33"/>
    </row>
    <row r="79" spans="2:18" s="1" customFormat="1" ht="36.950000000000003" customHeight="1">
      <c r="B79" s="31"/>
      <c r="C79" s="65" t="s">
        <v>101</v>
      </c>
      <c r="D79" s="32"/>
      <c r="E79" s="32"/>
      <c r="F79" s="172" t="str">
        <f>F7</f>
        <v>2018/0028/b - Vytápění - objekt č.p.65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21</v>
      </c>
      <c r="D81" s="32"/>
      <c r="E81" s="32"/>
      <c r="F81" s="26" t="str">
        <f>F9</f>
        <v>Horšovský Týn</v>
      </c>
      <c r="G81" s="32"/>
      <c r="H81" s="32"/>
      <c r="I81" s="32"/>
      <c r="J81" s="32"/>
      <c r="K81" s="28" t="s">
        <v>23</v>
      </c>
      <c r="L81" s="32"/>
      <c r="M81" s="194" t="str">
        <f>IF(O9="","",O9)</f>
        <v>24. 4. 2018</v>
      </c>
      <c r="N81" s="194"/>
      <c r="O81" s="194"/>
      <c r="P81" s="194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>
      <c r="B83" s="31"/>
      <c r="C83" s="28" t="s">
        <v>25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30</v>
      </c>
      <c r="L83" s="32"/>
      <c r="M83" s="158" t="str">
        <f>E18</f>
        <v xml:space="preserve"> </v>
      </c>
      <c r="N83" s="158"/>
      <c r="O83" s="158"/>
      <c r="P83" s="158"/>
      <c r="Q83" s="158"/>
      <c r="R83" s="33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32</v>
      </c>
      <c r="L84" s="32"/>
      <c r="M84" s="158" t="str">
        <f>E21</f>
        <v>Milan Pojar</v>
      </c>
      <c r="N84" s="158"/>
      <c r="O84" s="158"/>
      <c r="P84" s="158"/>
      <c r="Q84" s="15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9" t="s">
        <v>106</v>
      </c>
      <c r="D86" s="200"/>
      <c r="E86" s="200"/>
      <c r="F86" s="200"/>
      <c r="G86" s="200"/>
      <c r="H86" s="100"/>
      <c r="I86" s="100"/>
      <c r="J86" s="100"/>
      <c r="K86" s="100"/>
      <c r="L86" s="100"/>
      <c r="M86" s="100"/>
      <c r="N86" s="199" t="s">
        <v>107</v>
      </c>
      <c r="O86" s="200"/>
      <c r="P86" s="200"/>
      <c r="Q86" s="200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108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7">
        <f>N113</f>
        <v>0</v>
      </c>
      <c r="O88" s="201"/>
      <c r="P88" s="201"/>
      <c r="Q88" s="201"/>
      <c r="R88" s="33"/>
      <c r="AU88" s="18" t="s">
        <v>109</v>
      </c>
    </row>
    <row r="89" spans="2:47" s="6" customFormat="1" ht="24.95" customHeight="1">
      <c r="B89" s="109"/>
      <c r="C89" s="110"/>
      <c r="D89" s="111" t="s">
        <v>110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2">
        <f>N114</f>
        <v>0</v>
      </c>
      <c r="O89" s="203"/>
      <c r="P89" s="203"/>
      <c r="Q89" s="203"/>
      <c r="R89" s="112"/>
    </row>
    <row r="90" spans="2:47" s="7" customFormat="1" ht="19.899999999999999" customHeight="1">
      <c r="B90" s="113"/>
      <c r="C90" s="114"/>
      <c r="D90" s="115" t="s">
        <v>111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04">
        <f>N115</f>
        <v>0</v>
      </c>
      <c r="O90" s="205"/>
      <c r="P90" s="205"/>
      <c r="Q90" s="205"/>
      <c r="R90" s="116"/>
    </row>
    <row r="91" spans="2:47" s="7" customFormat="1" ht="19.899999999999999" customHeight="1">
      <c r="B91" s="113"/>
      <c r="C91" s="114"/>
      <c r="D91" s="115" t="s">
        <v>112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04">
        <f>N129</f>
        <v>0</v>
      </c>
      <c r="O91" s="205"/>
      <c r="P91" s="205"/>
      <c r="Q91" s="205"/>
      <c r="R91" s="116"/>
    </row>
    <row r="92" spans="2:47" s="7" customFormat="1" ht="19.899999999999999" customHeight="1">
      <c r="B92" s="113"/>
      <c r="C92" s="114"/>
      <c r="D92" s="115" t="s">
        <v>113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04">
        <f>N133</f>
        <v>0</v>
      </c>
      <c r="O92" s="205"/>
      <c r="P92" s="205"/>
      <c r="Q92" s="205"/>
      <c r="R92" s="116"/>
    </row>
    <row r="93" spans="2:47" s="1" customFormat="1" ht="21.75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108" t="s">
        <v>114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201">
        <v>0</v>
      </c>
      <c r="O94" s="206"/>
      <c r="P94" s="206"/>
      <c r="Q94" s="206"/>
      <c r="R94" s="33"/>
      <c r="T94" s="117"/>
      <c r="U94" s="118" t="s">
        <v>38</v>
      </c>
    </row>
    <row r="95" spans="2:47" s="1" customFormat="1" ht="18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</row>
    <row r="96" spans="2:47" s="1" customFormat="1" ht="29.25" customHeight="1">
      <c r="B96" s="31"/>
      <c r="C96" s="99" t="s">
        <v>93</v>
      </c>
      <c r="D96" s="100"/>
      <c r="E96" s="100"/>
      <c r="F96" s="100"/>
      <c r="G96" s="100"/>
      <c r="H96" s="100"/>
      <c r="I96" s="100"/>
      <c r="J96" s="100"/>
      <c r="K96" s="100"/>
      <c r="L96" s="188">
        <f>ROUND(SUM(N88+N94),2)</f>
        <v>0</v>
      </c>
      <c r="M96" s="188"/>
      <c r="N96" s="188"/>
      <c r="O96" s="188"/>
      <c r="P96" s="188"/>
      <c r="Q96" s="188"/>
      <c r="R96" s="33"/>
    </row>
    <row r="97" spans="2:27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7"/>
    </row>
    <row r="101" spans="2:27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2" spans="2:27" s="1" customFormat="1" ht="36.950000000000003" customHeight="1">
      <c r="B102" s="31"/>
      <c r="C102" s="156" t="s">
        <v>115</v>
      </c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33"/>
    </row>
    <row r="103" spans="2:27" s="1" customFormat="1" ht="6.95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7" s="1" customFormat="1" ht="30" customHeight="1">
      <c r="B104" s="31"/>
      <c r="C104" s="28" t="s">
        <v>17</v>
      </c>
      <c r="D104" s="32"/>
      <c r="E104" s="32"/>
      <c r="F104" s="191" t="str">
        <f>F6</f>
        <v>ZŠ a OŠ Horšovský Týn</v>
      </c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32"/>
      <c r="R104" s="33"/>
    </row>
    <row r="105" spans="2:27" s="1" customFormat="1" ht="36.950000000000003" customHeight="1">
      <c r="B105" s="31"/>
      <c r="C105" s="65" t="s">
        <v>101</v>
      </c>
      <c r="D105" s="32"/>
      <c r="E105" s="32"/>
      <c r="F105" s="172" t="str">
        <f>F7</f>
        <v>2018/0028/b - Vytápění - objekt č.p.65</v>
      </c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32"/>
      <c r="R105" s="33"/>
    </row>
    <row r="106" spans="2:27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7" s="1" customFormat="1" ht="18" customHeight="1">
      <c r="B107" s="31"/>
      <c r="C107" s="28" t="s">
        <v>21</v>
      </c>
      <c r="D107" s="32"/>
      <c r="E107" s="32"/>
      <c r="F107" s="26" t="str">
        <f>F9</f>
        <v>Horšovský Týn</v>
      </c>
      <c r="G107" s="32"/>
      <c r="H107" s="32"/>
      <c r="I107" s="32"/>
      <c r="J107" s="32"/>
      <c r="K107" s="28" t="s">
        <v>23</v>
      </c>
      <c r="L107" s="32"/>
      <c r="M107" s="194" t="str">
        <f>IF(O9="","",O9)</f>
        <v>24. 4. 2018</v>
      </c>
      <c r="N107" s="194"/>
      <c r="O107" s="194"/>
      <c r="P107" s="194"/>
      <c r="Q107" s="32"/>
      <c r="R107" s="33"/>
    </row>
    <row r="108" spans="2:27" s="1" customFormat="1" ht="6.9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7" s="1" customFormat="1">
      <c r="B109" s="31"/>
      <c r="C109" s="28" t="s">
        <v>25</v>
      </c>
      <c r="D109" s="32"/>
      <c r="E109" s="32"/>
      <c r="F109" s="26" t="str">
        <f>E12</f>
        <v xml:space="preserve"> </v>
      </c>
      <c r="G109" s="32"/>
      <c r="H109" s="32"/>
      <c r="I109" s="32"/>
      <c r="J109" s="32"/>
      <c r="K109" s="28" t="s">
        <v>30</v>
      </c>
      <c r="L109" s="32"/>
      <c r="M109" s="158" t="str">
        <f>E18</f>
        <v xml:space="preserve"> </v>
      </c>
      <c r="N109" s="158"/>
      <c r="O109" s="158"/>
      <c r="P109" s="158"/>
      <c r="Q109" s="158"/>
      <c r="R109" s="33"/>
    </row>
    <row r="110" spans="2:27" s="1" customFormat="1" ht="14.45" customHeight="1">
      <c r="B110" s="31"/>
      <c r="C110" s="28" t="s">
        <v>29</v>
      </c>
      <c r="D110" s="32"/>
      <c r="E110" s="32"/>
      <c r="F110" s="26" t="str">
        <f>IF(E15="","",E15)</f>
        <v xml:space="preserve"> </v>
      </c>
      <c r="G110" s="32"/>
      <c r="H110" s="32"/>
      <c r="I110" s="32"/>
      <c r="J110" s="32"/>
      <c r="K110" s="28" t="s">
        <v>32</v>
      </c>
      <c r="L110" s="32"/>
      <c r="M110" s="158" t="str">
        <f>E21</f>
        <v>Milan Pojar</v>
      </c>
      <c r="N110" s="158"/>
      <c r="O110" s="158"/>
      <c r="P110" s="158"/>
      <c r="Q110" s="158"/>
      <c r="R110" s="33"/>
    </row>
    <row r="111" spans="2:27" s="1" customFormat="1" ht="10.3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7" s="8" customFormat="1" ht="29.25" customHeight="1">
      <c r="B112" s="119"/>
      <c r="C112" s="120" t="s">
        <v>116</v>
      </c>
      <c r="D112" s="121" t="s">
        <v>117</v>
      </c>
      <c r="E112" s="121" t="s">
        <v>56</v>
      </c>
      <c r="F112" s="207" t="s">
        <v>118</v>
      </c>
      <c r="G112" s="207"/>
      <c r="H112" s="207"/>
      <c r="I112" s="207"/>
      <c r="J112" s="121" t="s">
        <v>119</v>
      </c>
      <c r="K112" s="121" t="s">
        <v>120</v>
      </c>
      <c r="L112" s="207" t="s">
        <v>121</v>
      </c>
      <c r="M112" s="207"/>
      <c r="N112" s="207" t="s">
        <v>107</v>
      </c>
      <c r="O112" s="207"/>
      <c r="P112" s="207"/>
      <c r="Q112" s="208"/>
      <c r="R112" s="122"/>
      <c r="T112" s="72" t="s">
        <v>122</v>
      </c>
      <c r="U112" s="73" t="s">
        <v>38</v>
      </c>
      <c r="V112" s="73" t="s">
        <v>123</v>
      </c>
      <c r="W112" s="73" t="s">
        <v>124</v>
      </c>
      <c r="X112" s="73" t="s">
        <v>125</v>
      </c>
      <c r="Y112" s="73" t="s">
        <v>126</v>
      </c>
      <c r="Z112" s="73" t="s">
        <v>127</v>
      </c>
      <c r="AA112" s="74" t="s">
        <v>128</v>
      </c>
    </row>
    <row r="113" spans="2:65" s="1" customFormat="1" ht="29.25" customHeight="1">
      <c r="B113" s="31"/>
      <c r="C113" s="76" t="s">
        <v>103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213">
        <f>BK113</f>
        <v>0</v>
      </c>
      <c r="O113" s="214"/>
      <c r="P113" s="214"/>
      <c r="Q113" s="214"/>
      <c r="R113" s="33"/>
      <c r="T113" s="75"/>
      <c r="U113" s="47"/>
      <c r="V113" s="47"/>
      <c r="W113" s="123">
        <f>W114</f>
        <v>2.08</v>
      </c>
      <c r="X113" s="47"/>
      <c r="Y113" s="123">
        <f>Y114</f>
        <v>4.0000000000000001E-3</v>
      </c>
      <c r="Z113" s="47"/>
      <c r="AA113" s="124">
        <f>AA114</f>
        <v>0</v>
      </c>
      <c r="AT113" s="18" t="s">
        <v>73</v>
      </c>
      <c r="AU113" s="18" t="s">
        <v>109</v>
      </c>
      <c r="BK113" s="125">
        <f>BK114</f>
        <v>0</v>
      </c>
    </row>
    <row r="114" spans="2:65" s="9" customFormat="1" ht="37.35" customHeight="1">
      <c r="B114" s="126"/>
      <c r="C114" s="127"/>
      <c r="D114" s="128" t="s">
        <v>110</v>
      </c>
      <c r="E114" s="128"/>
      <c r="F114" s="128"/>
      <c r="G114" s="128"/>
      <c r="H114" s="128"/>
      <c r="I114" s="128"/>
      <c r="J114" s="128"/>
      <c r="K114" s="128"/>
      <c r="L114" s="128"/>
      <c r="M114" s="128"/>
      <c r="N114" s="215">
        <f>BK114</f>
        <v>0</v>
      </c>
      <c r="O114" s="202"/>
      <c r="P114" s="202"/>
      <c r="Q114" s="202"/>
      <c r="R114" s="129"/>
      <c r="T114" s="130"/>
      <c r="U114" s="127"/>
      <c r="V114" s="127"/>
      <c r="W114" s="131">
        <f>W115+W129+W133</f>
        <v>2.08</v>
      </c>
      <c r="X114" s="127"/>
      <c r="Y114" s="131">
        <f>Y115+Y129+Y133</f>
        <v>4.0000000000000001E-3</v>
      </c>
      <c r="Z114" s="127"/>
      <c r="AA114" s="132">
        <f>AA115+AA129+AA133</f>
        <v>0</v>
      </c>
      <c r="AR114" s="133" t="s">
        <v>99</v>
      </c>
      <c r="AT114" s="134" t="s">
        <v>73</v>
      </c>
      <c r="AU114" s="134" t="s">
        <v>74</v>
      </c>
      <c r="AY114" s="133" t="s">
        <v>129</v>
      </c>
      <c r="BK114" s="135">
        <f>BK115+BK129+BK133</f>
        <v>0</v>
      </c>
    </row>
    <row r="115" spans="2:65" s="9" customFormat="1" ht="19.899999999999999" customHeight="1">
      <c r="B115" s="126"/>
      <c r="C115" s="127"/>
      <c r="D115" s="136" t="s">
        <v>111</v>
      </c>
      <c r="E115" s="136"/>
      <c r="F115" s="136"/>
      <c r="G115" s="136"/>
      <c r="H115" s="136"/>
      <c r="I115" s="136"/>
      <c r="J115" s="136"/>
      <c r="K115" s="136"/>
      <c r="L115" s="136"/>
      <c r="M115" s="136"/>
      <c r="N115" s="216">
        <f>BK115</f>
        <v>0</v>
      </c>
      <c r="O115" s="217"/>
      <c r="P115" s="217"/>
      <c r="Q115" s="217"/>
      <c r="R115" s="129"/>
      <c r="T115" s="130"/>
      <c r="U115" s="127"/>
      <c r="V115" s="127"/>
      <c r="W115" s="131">
        <f>SUM(W116:W128)</f>
        <v>0</v>
      </c>
      <c r="X115" s="127"/>
      <c r="Y115" s="131">
        <f>SUM(Y116:Y128)</f>
        <v>0</v>
      </c>
      <c r="Z115" s="127"/>
      <c r="AA115" s="132">
        <f>SUM(AA116:AA128)</f>
        <v>0</v>
      </c>
      <c r="AR115" s="133" t="s">
        <v>99</v>
      </c>
      <c r="AT115" s="134" t="s">
        <v>73</v>
      </c>
      <c r="AU115" s="134" t="s">
        <v>82</v>
      </c>
      <c r="AY115" s="133" t="s">
        <v>129</v>
      </c>
      <c r="BK115" s="135">
        <f>SUM(BK116:BK128)</f>
        <v>0</v>
      </c>
    </row>
    <row r="116" spans="2:65" s="1" customFormat="1" ht="16.5" customHeight="1">
      <c r="B116" s="137"/>
      <c r="C116" s="138" t="s">
        <v>82</v>
      </c>
      <c r="D116" s="138" t="s">
        <v>130</v>
      </c>
      <c r="E116" s="139" t="s">
        <v>131</v>
      </c>
      <c r="F116" s="209" t="s">
        <v>132</v>
      </c>
      <c r="G116" s="209"/>
      <c r="H116" s="209"/>
      <c r="I116" s="209"/>
      <c r="J116" s="140" t="s">
        <v>133</v>
      </c>
      <c r="K116" s="141">
        <v>1</v>
      </c>
      <c r="L116" s="210">
        <v>0</v>
      </c>
      <c r="M116" s="210"/>
      <c r="N116" s="210">
        <f t="shared" ref="N116:N128" si="0">ROUND(L116*K116,2)</f>
        <v>0</v>
      </c>
      <c r="O116" s="210"/>
      <c r="P116" s="210"/>
      <c r="Q116" s="210"/>
      <c r="R116" s="142"/>
      <c r="T116" s="143" t="s">
        <v>5</v>
      </c>
      <c r="U116" s="40" t="s">
        <v>39</v>
      </c>
      <c r="V116" s="144">
        <v>0</v>
      </c>
      <c r="W116" s="144">
        <f t="shared" ref="W116:W128" si="1">V116*K116</f>
        <v>0</v>
      </c>
      <c r="X116" s="144">
        <v>0</v>
      </c>
      <c r="Y116" s="144">
        <f t="shared" ref="Y116:Y128" si="2">X116*K116</f>
        <v>0</v>
      </c>
      <c r="Z116" s="144">
        <v>0</v>
      </c>
      <c r="AA116" s="145">
        <f t="shared" ref="AA116:AA128" si="3">Z116*K116</f>
        <v>0</v>
      </c>
      <c r="AR116" s="18" t="s">
        <v>134</v>
      </c>
      <c r="AT116" s="18" t="s">
        <v>130</v>
      </c>
      <c r="AU116" s="18" t="s">
        <v>99</v>
      </c>
      <c r="AY116" s="18" t="s">
        <v>129</v>
      </c>
      <c r="BE116" s="146">
        <f t="shared" ref="BE116:BE128" si="4">IF(U116="základní",N116,0)</f>
        <v>0</v>
      </c>
      <c r="BF116" s="146">
        <f t="shared" ref="BF116:BF128" si="5">IF(U116="snížená",N116,0)</f>
        <v>0</v>
      </c>
      <c r="BG116" s="146">
        <f t="shared" ref="BG116:BG128" si="6">IF(U116="zákl. přenesená",N116,0)</f>
        <v>0</v>
      </c>
      <c r="BH116" s="146">
        <f t="shared" ref="BH116:BH128" si="7">IF(U116="sníž. přenesená",N116,0)</f>
        <v>0</v>
      </c>
      <c r="BI116" s="146">
        <f t="shared" ref="BI116:BI128" si="8">IF(U116="nulová",N116,0)</f>
        <v>0</v>
      </c>
      <c r="BJ116" s="18" t="s">
        <v>82</v>
      </c>
      <c r="BK116" s="146">
        <f t="shared" ref="BK116:BK128" si="9">ROUND(L116*K116,2)</f>
        <v>0</v>
      </c>
      <c r="BL116" s="18" t="s">
        <v>134</v>
      </c>
      <c r="BM116" s="18" t="s">
        <v>135</v>
      </c>
    </row>
    <row r="117" spans="2:65" s="1" customFormat="1" ht="25.5" customHeight="1">
      <c r="B117" s="137"/>
      <c r="C117" s="138" t="s">
        <v>99</v>
      </c>
      <c r="D117" s="138" t="s">
        <v>130</v>
      </c>
      <c r="E117" s="139" t="s">
        <v>136</v>
      </c>
      <c r="F117" s="209" t="s">
        <v>137</v>
      </c>
      <c r="G117" s="209"/>
      <c r="H117" s="209"/>
      <c r="I117" s="209"/>
      <c r="J117" s="140" t="s">
        <v>133</v>
      </c>
      <c r="K117" s="141">
        <v>1</v>
      </c>
      <c r="L117" s="210">
        <v>0</v>
      </c>
      <c r="M117" s="210"/>
      <c r="N117" s="210">
        <f t="shared" si="0"/>
        <v>0</v>
      </c>
      <c r="O117" s="210"/>
      <c r="P117" s="210"/>
      <c r="Q117" s="210"/>
      <c r="R117" s="142"/>
      <c r="T117" s="143" t="s">
        <v>5</v>
      </c>
      <c r="U117" s="40" t="s">
        <v>39</v>
      </c>
      <c r="V117" s="144">
        <v>0</v>
      </c>
      <c r="W117" s="144">
        <f t="shared" si="1"/>
        <v>0</v>
      </c>
      <c r="X117" s="144">
        <v>0</v>
      </c>
      <c r="Y117" s="144">
        <f t="shared" si="2"/>
        <v>0</v>
      </c>
      <c r="Z117" s="144">
        <v>0</v>
      </c>
      <c r="AA117" s="145">
        <f t="shared" si="3"/>
        <v>0</v>
      </c>
      <c r="AR117" s="18" t="s">
        <v>134</v>
      </c>
      <c r="AT117" s="18" t="s">
        <v>130</v>
      </c>
      <c r="AU117" s="18" t="s">
        <v>99</v>
      </c>
      <c r="AY117" s="18" t="s">
        <v>129</v>
      </c>
      <c r="BE117" s="146">
        <f t="shared" si="4"/>
        <v>0</v>
      </c>
      <c r="BF117" s="146">
        <f t="shared" si="5"/>
        <v>0</v>
      </c>
      <c r="BG117" s="146">
        <f t="shared" si="6"/>
        <v>0</v>
      </c>
      <c r="BH117" s="146">
        <f t="shared" si="7"/>
        <v>0</v>
      </c>
      <c r="BI117" s="146">
        <f t="shared" si="8"/>
        <v>0</v>
      </c>
      <c r="BJ117" s="18" t="s">
        <v>82</v>
      </c>
      <c r="BK117" s="146">
        <f t="shared" si="9"/>
        <v>0</v>
      </c>
      <c r="BL117" s="18" t="s">
        <v>134</v>
      </c>
      <c r="BM117" s="18" t="s">
        <v>138</v>
      </c>
    </row>
    <row r="118" spans="2:65" s="1" customFormat="1" ht="16.5" customHeight="1">
      <c r="B118" s="137"/>
      <c r="C118" s="138" t="s">
        <v>139</v>
      </c>
      <c r="D118" s="138" t="s">
        <v>130</v>
      </c>
      <c r="E118" s="139" t="s">
        <v>140</v>
      </c>
      <c r="F118" s="209" t="s">
        <v>141</v>
      </c>
      <c r="G118" s="209"/>
      <c r="H118" s="209"/>
      <c r="I118" s="209"/>
      <c r="J118" s="140" t="s">
        <v>133</v>
      </c>
      <c r="K118" s="141">
        <v>1</v>
      </c>
      <c r="L118" s="210">
        <v>0</v>
      </c>
      <c r="M118" s="210"/>
      <c r="N118" s="210">
        <f t="shared" si="0"/>
        <v>0</v>
      </c>
      <c r="O118" s="210"/>
      <c r="P118" s="210"/>
      <c r="Q118" s="210"/>
      <c r="R118" s="142"/>
      <c r="T118" s="143" t="s">
        <v>5</v>
      </c>
      <c r="U118" s="40" t="s">
        <v>39</v>
      </c>
      <c r="V118" s="144">
        <v>0</v>
      </c>
      <c r="W118" s="144">
        <f t="shared" si="1"/>
        <v>0</v>
      </c>
      <c r="X118" s="144">
        <v>0</v>
      </c>
      <c r="Y118" s="144">
        <f t="shared" si="2"/>
        <v>0</v>
      </c>
      <c r="Z118" s="144">
        <v>0</v>
      </c>
      <c r="AA118" s="145">
        <f t="shared" si="3"/>
        <v>0</v>
      </c>
      <c r="AR118" s="18" t="s">
        <v>134</v>
      </c>
      <c r="AT118" s="18" t="s">
        <v>130</v>
      </c>
      <c r="AU118" s="18" t="s">
        <v>99</v>
      </c>
      <c r="AY118" s="18" t="s">
        <v>129</v>
      </c>
      <c r="BE118" s="146">
        <f t="shared" si="4"/>
        <v>0</v>
      </c>
      <c r="BF118" s="146">
        <f t="shared" si="5"/>
        <v>0</v>
      </c>
      <c r="BG118" s="146">
        <f t="shared" si="6"/>
        <v>0</v>
      </c>
      <c r="BH118" s="146">
        <f t="shared" si="7"/>
        <v>0</v>
      </c>
      <c r="BI118" s="146">
        <f t="shared" si="8"/>
        <v>0</v>
      </c>
      <c r="BJ118" s="18" t="s">
        <v>82</v>
      </c>
      <c r="BK118" s="146">
        <f t="shared" si="9"/>
        <v>0</v>
      </c>
      <c r="BL118" s="18" t="s">
        <v>134</v>
      </c>
      <c r="BM118" s="18" t="s">
        <v>142</v>
      </c>
    </row>
    <row r="119" spans="2:65" s="1" customFormat="1" ht="16.5" customHeight="1">
      <c r="B119" s="137"/>
      <c r="C119" s="138" t="s">
        <v>143</v>
      </c>
      <c r="D119" s="138" t="s">
        <v>130</v>
      </c>
      <c r="E119" s="139" t="s">
        <v>144</v>
      </c>
      <c r="F119" s="209" t="s">
        <v>145</v>
      </c>
      <c r="G119" s="209"/>
      <c r="H119" s="209"/>
      <c r="I119" s="209"/>
      <c r="J119" s="140" t="s">
        <v>133</v>
      </c>
      <c r="K119" s="141">
        <v>1</v>
      </c>
      <c r="L119" s="210">
        <v>0</v>
      </c>
      <c r="M119" s="210"/>
      <c r="N119" s="210">
        <f t="shared" si="0"/>
        <v>0</v>
      </c>
      <c r="O119" s="210"/>
      <c r="P119" s="210"/>
      <c r="Q119" s="210"/>
      <c r="R119" s="142"/>
      <c r="T119" s="143" t="s">
        <v>5</v>
      </c>
      <c r="U119" s="40" t="s">
        <v>39</v>
      </c>
      <c r="V119" s="144">
        <v>0</v>
      </c>
      <c r="W119" s="144">
        <f t="shared" si="1"/>
        <v>0</v>
      </c>
      <c r="X119" s="144">
        <v>0</v>
      </c>
      <c r="Y119" s="144">
        <f t="shared" si="2"/>
        <v>0</v>
      </c>
      <c r="Z119" s="144">
        <v>0</v>
      </c>
      <c r="AA119" s="145">
        <f t="shared" si="3"/>
        <v>0</v>
      </c>
      <c r="AR119" s="18" t="s">
        <v>134</v>
      </c>
      <c r="AT119" s="18" t="s">
        <v>130</v>
      </c>
      <c r="AU119" s="18" t="s">
        <v>99</v>
      </c>
      <c r="AY119" s="18" t="s">
        <v>129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8" t="s">
        <v>82</v>
      </c>
      <c r="BK119" s="146">
        <f t="shared" si="9"/>
        <v>0</v>
      </c>
      <c r="BL119" s="18" t="s">
        <v>134</v>
      </c>
      <c r="BM119" s="18" t="s">
        <v>146</v>
      </c>
    </row>
    <row r="120" spans="2:65" s="1" customFormat="1" ht="25.5" customHeight="1">
      <c r="B120" s="137"/>
      <c r="C120" s="138" t="s">
        <v>147</v>
      </c>
      <c r="D120" s="138" t="s">
        <v>130</v>
      </c>
      <c r="E120" s="139" t="s">
        <v>148</v>
      </c>
      <c r="F120" s="209" t="s">
        <v>149</v>
      </c>
      <c r="G120" s="209"/>
      <c r="H120" s="209"/>
      <c r="I120" s="209"/>
      <c r="J120" s="140" t="s">
        <v>133</v>
      </c>
      <c r="K120" s="141">
        <v>1</v>
      </c>
      <c r="L120" s="210">
        <v>0</v>
      </c>
      <c r="M120" s="210"/>
      <c r="N120" s="210">
        <f t="shared" si="0"/>
        <v>0</v>
      </c>
      <c r="O120" s="210"/>
      <c r="P120" s="210"/>
      <c r="Q120" s="210"/>
      <c r="R120" s="142"/>
      <c r="T120" s="143" t="s">
        <v>5</v>
      </c>
      <c r="U120" s="40" t="s">
        <v>39</v>
      </c>
      <c r="V120" s="144">
        <v>0</v>
      </c>
      <c r="W120" s="144">
        <f t="shared" si="1"/>
        <v>0</v>
      </c>
      <c r="X120" s="144">
        <v>0</v>
      </c>
      <c r="Y120" s="144">
        <f t="shared" si="2"/>
        <v>0</v>
      </c>
      <c r="Z120" s="144">
        <v>0</v>
      </c>
      <c r="AA120" s="145">
        <f t="shared" si="3"/>
        <v>0</v>
      </c>
      <c r="AR120" s="18" t="s">
        <v>134</v>
      </c>
      <c r="AT120" s="18" t="s">
        <v>130</v>
      </c>
      <c r="AU120" s="18" t="s">
        <v>99</v>
      </c>
      <c r="AY120" s="18" t="s">
        <v>129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8" t="s">
        <v>82</v>
      </c>
      <c r="BK120" s="146">
        <f t="shared" si="9"/>
        <v>0</v>
      </c>
      <c r="BL120" s="18" t="s">
        <v>134</v>
      </c>
      <c r="BM120" s="18" t="s">
        <v>150</v>
      </c>
    </row>
    <row r="121" spans="2:65" s="1" customFormat="1" ht="25.5" customHeight="1">
      <c r="B121" s="137"/>
      <c r="C121" s="138" t="s">
        <v>151</v>
      </c>
      <c r="D121" s="138" t="s">
        <v>130</v>
      </c>
      <c r="E121" s="139" t="s">
        <v>152</v>
      </c>
      <c r="F121" s="209" t="s">
        <v>153</v>
      </c>
      <c r="G121" s="209"/>
      <c r="H121" s="209"/>
      <c r="I121" s="209"/>
      <c r="J121" s="140" t="s">
        <v>133</v>
      </c>
      <c r="K121" s="141">
        <v>1</v>
      </c>
      <c r="L121" s="210">
        <v>0</v>
      </c>
      <c r="M121" s="210"/>
      <c r="N121" s="210">
        <f t="shared" si="0"/>
        <v>0</v>
      </c>
      <c r="O121" s="210"/>
      <c r="P121" s="210"/>
      <c r="Q121" s="210"/>
      <c r="R121" s="142"/>
      <c r="T121" s="143" t="s">
        <v>5</v>
      </c>
      <c r="U121" s="40" t="s">
        <v>39</v>
      </c>
      <c r="V121" s="144">
        <v>0</v>
      </c>
      <c r="W121" s="144">
        <f t="shared" si="1"/>
        <v>0</v>
      </c>
      <c r="X121" s="144">
        <v>0</v>
      </c>
      <c r="Y121" s="144">
        <f t="shared" si="2"/>
        <v>0</v>
      </c>
      <c r="Z121" s="144">
        <v>0</v>
      </c>
      <c r="AA121" s="145">
        <f t="shared" si="3"/>
        <v>0</v>
      </c>
      <c r="AR121" s="18" t="s">
        <v>134</v>
      </c>
      <c r="AT121" s="18" t="s">
        <v>130</v>
      </c>
      <c r="AU121" s="18" t="s">
        <v>99</v>
      </c>
      <c r="AY121" s="18" t="s">
        <v>129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8" t="s">
        <v>82</v>
      </c>
      <c r="BK121" s="146">
        <f t="shared" si="9"/>
        <v>0</v>
      </c>
      <c r="BL121" s="18" t="s">
        <v>134</v>
      </c>
      <c r="BM121" s="18" t="s">
        <v>154</v>
      </c>
    </row>
    <row r="122" spans="2:65" s="1" customFormat="1" ht="38.25" customHeight="1">
      <c r="B122" s="137"/>
      <c r="C122" s="138" t="s">
        <v>155</v>
      </c>
      <c r="D122" s="138" t="s">
        <v>130</v>
      </c>
      <c r="E122" s="139" t="s">
        <v>156</v>
      </c>
      <c r="F122" s="209" t="s">
        <v>157</v>
      </c>
      <c r="G122" s="209"/>
      <c r="H122" s="209"/>
      <c r="I122" s="209"/>
      <c r="J122" s="140" t="s">
        <v>133</v>
      </c>
      <c r="K122" s="141">
        <v>4</v>
      </c>
      <c r="L122" s="210">
        <v>0</v>
      </c>
      <c r="M122" s="210"/>
      <c r="N122" s="210">
        <f t="shared" si="0"/>
        <v>0</v>
      </c>
      <c r="O122" s="210"/>
      <c r="P122" s="210"/>
      <c r="Q122" s="210"/>
      <c r="R122" s="142"/>
      <c r="T122" s="143" t="s">
        <v>5</v>
      </c>
      <c r="U122" s="40" t="s">
        <v>39</v>
      </c>
      <c r="V122" s="144">
        <v>0</v>
      </c>
      <c r="W122" s="144">
        <f t="shared" si="1"/>
        <v>0</v>
      </c>
      <c r="X122" s="144">
        <v>0</v>
      </c>
      <c r="Y122" s="144">
        <f t="shared" si="2"/>
        <v>0</v>
      </c>
      <c r="Z122" s="144">
        <v>0</v>
      </c>
      <c r="AA122" s="145">
        <f t="shared" si="3"/>
        <v>0</v>
      </c>
      <c r="AR122" s="18" t="s">
        <v>134</v>
      </c>
      <c r="AT122" s="18" t="s">
        <v>130</v>
      </c>
      <c r="AU122" s="18" t="s">
        <v>99</v>
      </c>
      <c r="AY122" s="18" t="s">
        <v>129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8" t="s">
        <v>82</v>
      </c>
      <c r="BK122" s="146">
        <f t="shared" si="9"/>
        <v>0</v>
      </c>
      <c r="BL122" s="18" t="s">
        <v>134</v>
      </c>
      <c r="BM122" s="18" t="s">
        <v>158</v>
      </c>
    </row>
    <row r="123" spans="2:65" s="1" customFormat="1" ht="38.25" customHeight="1">
      <c r="B123" s="137"/>
      <c r="C123" s="138" t="s">
        <v>159</v>
      </c>
      <c r="D123" s="138" t="s">
        <v>130</v>
      </c>
      <c r="E123" s="139" t="s">
        <v>160</v>
      </c>
      <c r="F123" s="209" t="s">
        <v>161</v>
      </c>
      <c r="G123" s="209"/>
      <c r="H123" s="209"/>
      <c r="I123" s="209"/>
      <c r="J123" s="140" t="s">
        <v>133</v>
      </c>
      <c r="K123" s="141">
        <v>2</v>
      </c>
      <c r="L123" s="210">
        <v>0</v>
      </c>
      <c r="M123" s="210"/>
      <c r="N123" s="210">
        <f t="shared" si="0"/>
        <v>0</v>
      </c>
      <c r="O123" s="210"/>
      <c r="P123" s="210"/>
      <c r="Q123" s="210"/>
      <c r="R123" s="142"/>
      <c r="T123" s="143" t="s">
        <v>5</v>
      </c>
      <c r="U123" s="40" t="s">
        <v>39</v>
      </c>
      <c r="V123" s="144">
        <v>0</v>
      </c>
      <c r="W123" s="144">
        <f t="shared" si="1"/>
        <v>0</v>
      </c>
      <c r="X123" s="144">
        <v>0</v>
      </c>
      <c r="Y123" s="144">
        <f t="shared" si="2"/>
        <v>0</v>
      </c>
      <c r="Z123" s="144">
        <v>0</v>
      </c>
      <c r="AA123" s="145">
        <f t="shared" si="3"/>
        <v>0</v>
      </c>
      <c r="AR123" s="18" t="s">
        <v>134</v>
      </c>
      <c r="AT123" s="18" t="s">
        <v>130</v>
      </c>
      <c r="AU123" s="18" t="s">
        <v>99</v>
      </c>
      <c r="AY123" s="18" t="s">
        <v>129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8" t="s">
        <v>82</v>
      </c>
      <c r="BK123" s="146">
        <f t="shared" si="9"/>
        <v>0</v>
      </c>
      <c r="BL123" s="18" t="s">
        <v>134</v>
      </c>
      <c r="BM123" s="18" t="s">
        <v>162</v>
      </c>
    </row>
    <row r="124" spans="2:65" s="1" customFormat="1" ht="38.25" customHeight="1">
      <c r="B124" s="137"/>
      <c r="C124" s="138" t="s">
        <v>163</v>
      </c>
      <c r="D124" s="138" t="s">
        <v>130</v>
      </c>
      <c r="E124" s="139" t="s">
        <v>164</v>
      </c>
      <c r="F124" s="209" t="s">
        <v>165</v>
      </c>
      <c r="G124" s="209"/>
      <c r="H124" s="209"/>
      <c r="I124" s="209"/>
      <c r="J124" s="140" t="s">
        <v>133</v>
      </c>
      <c r="K124" s="141">
        <v>1</v>
      </c>
      <c r="L124" s="210">
        <v>0</v>
      </c>
      <c r="M124" s="210"/>
      <c r="N124" s="210">
        <f t="shared" si="0"/>
        <v>0</v>
      </c>
      <c r="O124" s="210"/>
      <c r="P124" s="210"/>
      <c r="Q124" s="210"/>
      <c r="R124" s="142"/>
      <c r="T124" s="143" t="s">
        <v>5</v>
      </c>
      <c r="U124" s="40" t="s">
        <v>39</v>
      </c>
      <c r="V124" s="144">
        <v>0</v>
      </c>
      <c r="W124" s="144">
        <f t="shared" si="1"/>
        <v>0</v>
      </c>
      <c r="X124" s="144">
        <v>0</v>
      </c>
      <c r="Y124" s="144">
        <f t="shared" si="2"/>
        <v>0</v>
      </c>
      <c r="Z124" s="144">
        <v>0</v>
      </c>
      <c r="AA124" s="145">
        <f t="shared" si="3"/>
        <v>0</v>
      </c>
      <c r="AR124" s="18" t="s">
        <v>134</v>
      </c>
      <c r="AT124" s="18" t="s">
        <v>130</v>
      </c>
      <c r="AU124" s="18" t="s">
        <v>99</v>
      </c>
      <c r="AY124" s="18" t="s">
        <v>129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82</v>
      </c>
      <c r="BK124" s="146">
        <f t="shared" si="9"/>
        <v>0</v>
      </c>
      <c r="BL124" s="18" t="s">
        <v>134</v>
      </c>
      <c r="BM124" s="18" t="s">
        <v>166</v>
      </c>
    </row>
    <row r="125" spans="2:65" s="1" customFormat="1" ht="25.5" customHeight="1">
      <c r="B125" s="137"/>
      <c r="C125" s="138" t="s">
        <v>167</v>
      </c>
      <c r="D125" s="138" t="s">
        <v>130</v>
      </c>
      <c r="E125" s="139" t="s">
        <v>168</v>
      </c>
      <c r="F125" s="209" t="s">
        <v>169</v>
      </c>
      <c r="G125" s="209"/>
      <c r="H125" s="209"/>
      <c r="I125" s="209"/>
      <c r="J125" s="140" t="s">
        <v>133</v>
      </c>
      <c r="K125" s="141">
        <v>1</v>
      </c>
      <c r="L125" s="210">
        <v>0</v>
      </c>
      <c r="M125" s="210"/>
      <c r="N125" s="210">
        <f t="shared" si="0"/>
        <v>0</v>
      </c>
      <c r="O125" s="210"/>
      <c r="P125" s="210"/>
      <c r="Q125" s="210"/>
      <c r="R125" s="142"/>
      <c r="T125" s="143" t="s">
        <v>5</v>
      </c>
      <c r="U125" s="40" t="s">
        <v>39</v>
      </c>
      <c r="V125" s="144">
        <v>0</v>
      </c>
      <c r="W125" s="144">
        <f t="shared" si="1"/>
        <v>0</v>
      </c>
      <c r="X125" s="144">
        <v>0</v>
      </c>
      <c r="Y125" s="144">
        <f t="shared" si="2"/>
        <v>0</v>
      </c>
      <c r="Z125" s="144">
        <v>0</v>
      </c>
      <c r="AA125" s="145">
        <f t="shared" si="3"/>
        <v>0</v>
      </c>
      <c r="AR125" s="18" t="s">
        <v>134</v>
      </c>
      <c r="AT125" s="18" t="s">
        <v>130</v>
      </c>
      <c r="AU125" s="18" t="s">
        <v>99</v>
      </c>
      <c r="AY125" s="18" t="s">
        <v>129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8" t="s">
        <v>82</v>
      </c>
      <c r="BK125" s="146">
        <f t="shared" si="9"/>
        <v>0</v>
      </c>
      <c r="BL125" s="18" t="s">
        <v>134</v>
      </c>
      <c r="BM125" s="18" t="s">
        <v>170</v>
      </c>
    </row>
    <row r="126" spans="2:65" s="1" customFormat="1" ht="16.5" customHeight="1">
      <c r="B126" s="137"/>
      <c r="C126" s="138" t="s">
        <v>171</v>
      </c>
      <c r="D126" s="138" t="s">
        <v>130</v>
      </c>
      <c r="E126" s="139" t="s">
        <v>172</v>
      </c>
      <c r="F126" s="209" t="s">
        <v>173</v>
      </c>
      <c r="G126" s="209"/>
      <c r="H126" s="209"/>
      <c r="I126" s="209"/>
      <c r="J126" s="140" t="s">
        <v>133</v>
      </c>
      <c r="K126" s="141">
        <v>1</v>
      </c>
      <c r="L126" s="210">
        <v>0</v>
      </c>
      <c r="M126" s="210"/>
      <c r="N126" s="210">
        <f t="shared" si="0"/>
        <v>0</v>
      </c>
      <c r="O126" s="210"/>
      <c r="P126" s="210"/>
      <c r="Q126" s="210"/>
      <c r="R126" s="142"/>
      <c r="T126" s="143" t="s">
        <v>5</v>
      </c>
      <c r="U126" s="40" t="s">
        <v>39</v>
      </c>
      <c r="V126" s="144">
        <v>0</v>
      </c>
      <c r="W126" s="144">
        <f t="shared" si="1"/>
        <v>0</v>
      </c>
      <c r="X126" s="144">
        <v>0</v>
      </c>
      <c r="Y126" s="144">
        <f t="shared" si="2"/>
        <v>0</v>
      </c>
      <c r="Z126" s="144">
        <v>0</v>
      </c>
      <c r="AA126" s="145">
        <f t="shared" si="3"/>
        <v>0</v>
      </c>
      <c r="AR126" s="18" t="s">
        <v>134</v>
      </c>
      <c r="AT126" s="18" t="s">
        <v>130</v>
      </c>
      <c r="AU126" s="18" t="s">
        <v>99</v>
      </c>
      <c r="AY126" s="18" t="s">
        <v>129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8" t="s">
        <v>82</v>
      </c>
      <c r="BK126" s="146">
        <f t="shared" si="9"/>
        <v>0</v>
      </c>
      <c r="BL126" s="18" t="s">
        <v>134</v>
      </c>
      <c r="BM126" s="18" t="s">
        <v>174</v>
      </c>
    </row>
    <row r="127" spans="2:65" s="1" customFormat="1" ht="16.5" customHeight="1">
      <c r="B127" s="137"/>
      <c r="C127" s="138" t="s">
        <v>175</v>
      </c>
      <c r="D127" s="138" t="s">
        <v>130</v>
      </c>
      <c r="E127" s="139" t="s">
        <v>176</v>
      </c>
      <c r="F127" s="209" t="s">
        <v>177</v>
      </c>
      <c r="G127" s="209"/>
      <c r="H127" s="209"/>
      <c r="I127" s="209"/>
      <c r="J127" s="140" t="s">
        <v>133</v>
      </c>
      <c r="K127" s="141">
        <v>7</v>
      </c>
      <c r="L127" s="210">
        <v>0</v>
      </c>
      <c r="M127" s="210"/>
      <c r="N127" s="210">
        <f t="shared" si="0"/>
        <v>0</v>
      </c>
      <c r="O127" s="210"/>
      <c r="P127" s="210"/>
      <c r="Q127" s="210"/>
      <c r="R127" s="142"/>
      <c r="T127" s="143" t="s">
        <v>5</v>
      </c>
      <c r="U127" s="40" t="s">
        <v>39</v>
      </c>
      <c r="V127" s="144">
        <v>0</v>
      </c>
      <c r="W127" s="144">
        <f t="shared" si="1"/>
        <v>0</v>
      </c>
      <c r="X127" s="144">
        <v>0</v>
      </c>
      <c r="Y127" s="144">
        <f t="shared" si="2"/>
        <v>0</v>
      </c>
      <c r="Z127" s="144">
        <v>0</v>
      </c>
      <c r="AA127" s="145">
        <f t="shared" si="3"/>
        <v>0</v>
      </c>
      <c r="AR127" s="18" t="s">
        <v>134</v>
      </c>
      <c r="AT127" s="18" t="s">
        <v>130</v>
      </c>
      <c r="AU127" s="18" t="s">
        <v>99</v>
      </c>
      <c r="AY127" s="18" t="s">
        <v>129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8" t="s">
        <v>82</v>
      </c>
      <c r="BK127" s="146">
        <f t="shared" si="9"/>
        <v>0</v>
      </c>
      <c r="BL127" s="18" t="s">
        <v>134</v>
      </c>
      <c r="BM127" s="18" t="s">
        <v>178</v>
      </c>
    </row>
    <row r="128" spans="2:65" s="1" customFormat="1" ht="16.5" customHeight="1">
      <c r="B128" s="137"/>
      <c r="C128" s="147" t="s">
        <v>179</v>
      </c>
      <c r="D128" s="147" t="s">
        <v>180</v>
      </c>
      <c r="E128" s="148" t="s">
        <v>181</v>
      </c>
      <c r="F128" s="211" t="s">
        <v>182</v>
      </c>
      <c r="G128" s="211"/>
      <c r="H128" s="211"/>
      <c r="I128" s="211"/>
      <c r="J128" s="149" t="s">
        <v>183</v>
      </c>
      <c r="K128" s="150">
        <v>20</v>
      </c>
      <c r="L128" s="212">
        <v>0</v>
      </c>
      <c r="M128" s="212"/>
      <c r="N128" s="212">
        <f t="shared" si="0"/>
        <v>0</v>
      </c>
      <c r="O128" s="210"/>
      <c r="P128" s="210"/>
      <c r="Q128" s="210"/>
      <c r="R128" s="142"/>
      <c r="T128" s="143" t="s">
        <v>5</v>
      </c>
      <c r="U128" s="40" t="s">
        <v>39</v>
      </c>
      <c r="V128" s="144">
        <v>0</v>
      </c>
      <c r="W128" s="144">
        <f t="shared" si="1"/>
        <v>0</v>
      </c>
      <c r="X128" s="144">
        <v>0</v>
      </c>
      <c r="Y128" s="144">
        <f t="shared" si="2"/>
        <v>0</v>
      </c>
      <c r="Z128" s="144">
        <v>0</v>
      </c>
      <c r="AA128" s="145">
        <f t="shared" si="3"/>
        <v>0</v>
      </c>
      <c r="AR128" s="18" t="s">
        <v>184</v>
      </c>
      <c r="AT128" s="18" t="s">
        <v>180</v>
      </c>
      <c r="AU128" s="18" t="s">
        <v>99</v>
      </c>
      <c r="AY128" s="18" t="s">
        <v>129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8" t="s">
        <v>82</v>
      </c>
      <c r="BK128" s="146">
        <f t="shared" si="9"/>
        <v>0</v>
      </c>
      <c r="BL128" s="18" t="s">
        <v>134</v>
      </c>
      <c r="BM128" s="18" t="s">
        <v>185</v>
      </c>
    </row>
    <row r="129" spans="2:65" s="9" customFormat="1" ht="29.85" customHeight="1">
      <c r="B129" s="126"/>
      <c r="C129" s="127"/>
      <c r="D129" s="136" t="s">
        <v>112</v>
      </c>
      <c r="E129" s="136"/>
      <c r="F129" s="136"/>
      <c r="G129" s="136"/>
      <c r="H129" s="136"/>
      <c r="I129" s="136"/>
      <c r="J129" s="136"/>
      <c r="K129" s="136"/>
      <c r="L129" s="136"/>
      <c r="M129" s="136"/>
      <c r="N129" s="218">
        <f>BK129</f>
        <v>0</v>
      </c>
      <c r="O129" s="219"/>
      <c r="P129" s="219"/>
      <c r="Q129" s="219"/>
      <c r="R129" s="129"/>
      <c r="T129" s="130"/>
      <c r="U129" s="127"/>
      <c r="V129" s="127"/>
      <c r="W129" s="131">
        <f>SUM(W130:W132)</f>
        <v>2.08</v>
      </c>
      <c r="X129" s="127"/>
      <c r="Y129" s="131">
        <f>SUM(Y130:Y132)</f>
        <v>4.0000000000000001E-3</v>
      </c>
      <c r="Z129" s="127"/>
      <c r="AA129" s="132">
        <f>SUM(AA130:AA132)</f>
        <v>0</v>
      </c>
      <c r="AR129" s="133" t="s">
        <v>99</v>
      </c>
      <c r="AT129" s="134" t="s">
        <v>73</v>
      </c>
      <c r="AU129" s="134" t="s">
        <v>82</v>
      </c>
      <c r="AY129" s="133" t="s">
        <v>129</v>
      </c>
      <c r="BK129" s="135">
        <f>SUM(BK130:BK132)</f>
        <v>0</v>
      </c>
    </row>
    <row r="130" spans="2:65" s="1" customFormat="1" ht="25.5" customHeight="1">
      <c r="B130" s="137"/>
      <c r="C130" s="138" t="s">
        <v>186</v>
      </c>
      <c r="D130" s="138" t="s">
        <v>130</v>
      </c>
      <c r="E130" s="139" t="s">
        <v>187</v>
      </c>
      <c r="F130" s="209" t="s">
        <v>188</v>
      </c>
      <c r="G130" s="209"/>
      <c r="H130" s="209"/>
      <c r="I130" s="209"/>
      <c r="J130" s="140" t="s">
        <v>133</v>
      </c>
      <c r="K130" s="141">
        <v>3</v>
      </c>
      <c r="L130" s="210">
        <v>0</v>
      </c>
      <c r="M130" s="210"/>
      <c r="N130" s="210">
        <f>ROUND(L130*K130,2)</f>
        <v>0</v>
      </c>
      <c r="O130" s="210"/>
      <c r="P130" s="210"/>
      <c r="Q130" s="210"/>
      <c r="R130" s="142"/>
      <c r="T130" s="143" t="s">
        <v>5</v>
      </c>
      <c r="U130" s="40" t="s">
        <v>39</v>
      </c>
      <c r="V130" s="144">
        <v>0.35</v>
      </c>
      <c r="W130" s="144">
        <f>V130*K130</f>
        <v>1.0499999999999998</v>
      </c>
      <c r="X130" s="144">
        <v>2.4000000000000001E-4</v>
      </c>
      <c r="Y130" s="144">
        <f>X130*K130</f>
        <v>7.2000000000000005E-4</v>
      </c>
      <c r="Z130" s="144">
        <v>0</v>
      </c>
      <c r="AA130" s="145">
        <f>Z130*K130</f>
        <v>0</v>
      </c>
      <c r="AR130" s="18" t="s">
        <v>134</v>
      </c>
      <c r="AT130" s="18" t="s">
        <v>130</v>
      </c>
      <c r="AU130" s="18" t="s">
        <v>99</v>
      </c>
      <c r="AY130" s="18" t="s">
        <v>129</v>
      </c>
      <c r="BE130" s="146">
        <f>IF(U130="základní",N130,0)</f>
        <v>0</v>
      </c>
      <c r="BF130" s="146">
        <f>IF(U130="snížená",N130,0)</f>
        <v>0</v>
      </c>
      <c r="BG130" s="146">
        <f>IF(U130="zákl. přenesená",N130,0)</f>
        <v>0</v>
      </c>
      <c r="BH130" s="146">
        <f>IF(U130="sníž. přenesená",N130,0)</f>
        <v>0</v>
      </c>
      <c r="BI130" s="146">
        <f>IF(U130="nulová",N130,0)</f>
        <v>0</v>
      </c>
      <c r="BJ130" s="18" t="s">
        <v>82</v>
      </c>
      <c r="BK130" s="146">
        <f>ROUND(L130*K130,2)</f>
        <v>0</v>
      </c>
      <c r="BL130" s="18" t="s">
        <v>134</v>
      </c>
      <c r="BM130" s="18" t="s">
        <v>189</v>
      </c>
    </row>
    <row r="131" spans="2:65" s="1" customFormat="1" ht="25.5" customHeight="1">
      <c r="B131" s="137"/>
      <c r="C131" s="138" t="s">
        <v>11</v>
      </c>
      <c r="D131" s="138" t="s">
        <v>130</v>
      </c>
      <c r="E131" s="139" t="s">
        <v>190</v>
      </c>
      <c r="F131" s="209" t="s">
        <v>191</v>
      </c>
      <c r="G131" s="209"/>
      <c r="H131" s="209"/>
      <c r="I131" s="209"/>
      <c r="J131" s="140" t="s">
        <v>133</v>
      </c>
      <c r="K131" s="141">
        <v>1</v>
      </c>
      <c r="L131" s="210">
        <v>0</v>
      </c>
      <c r="M131" s="210"/>
      <c r="N131" s="210">
        <f>ROUND(L131*K131,2)</f>
        <v>0</v>
      </c>
      <c r="O131" s="210"/>
      <c r="P131" s="210"/>
      <c r="Q131" s="210"/>
      <c r="R131" s="142"/>
      <c r="T131" s="143" t="s">
        <v>5</v>
      </c>
      <c r="U131" s="40" t="s">
        <v>39</v>
      </c>
      <c r="V131" s="144">
        <v>0.35</v>
      </c>
      <c r="W131" s="144">
        <f>V131*K131</f>
        <v>0.35</v>
      </c>
      <c r="X131" s="144">
        <v>1.14E-3</v>
      </c>
      <c r="Y131" s="144">
        <f>X131*K131</f>
        <v>1.14E-3</v>
      </c>
      <c r="Z131" s="144">
        <v>0</v>
      </c>
      <c r="AA131" s="145">
        <f>Z131*K131</f>
        <v>0</v>
      </c>
      <c r="AR131" s="18" t="s">
        <v>134</v>
      </c>
      <c r="AT131" s="18" t="s">
        <v>130</v>
      </c>
      <c r="AU131" s="18" t="s">
        <v>99</v>
      </c>
      <c r="AY131" s="18" t="s">
        <v>129</v>
      </c>
      <c r="BE131" s="146">
        <f>IF(U131="základní",N131,0)</f>
        <v>0</v>
      </c>
      <c r="BF131" s="146">
        <f>IF(U131="snížená",N131,0)</f>
        <v>0</v>
      </c>
      <c r="BG131" s="146">
        <f>IF(U131="zákl. přenesená",N131,0)</f>
        <v>0</v>
      </c>
      <c r="BH131" s="146">
        <f>IF(U131="sníž. přenesená",N131,0)</f>
        <v>0</v>
      </c>
      <c r="BI131" s="146">
        <f>IF(U131="nulová",N131,0)</f>
        <v>0</v>
      </c>
      <c r="BJ131" s="18" t="s">
        <v>82</v>
      </c>
      <c r="BK131" s="146">
        <f>ROUND(L131*K131,2)</f>
        <v>0</v>
      </c>
      <c r="BL131" s="18" t="s">
        <v>134</v>
      </c>
      <c r="BM131" s="18" t="s">
        <v>192</v>
      </c>
    </row>
    <row r="132" spans="2:65" s="1" customFormat="1" ht="25.5" customHeight="1">
      <c r="B132" s="137"/>
      <c r="C132" s="138" t="s">
        <v>134</v>
      </c>
      <c r="D132" s="138" t="s">
        <v>130</v>
      </c>
      <c r="E132" s="139" t="s">
        <v>193</v>
      </c>
      <c r="F132" s="209" t="s">
        <v>194</v>
      </c>
      <c r="G132" s="209"/>
      <c r="H132" s="209"/>
      <c r="I132" s="209"/>
      <c r="J132" s="140" t="s">
        <v>133</v>
      </c>
      <c r="K132" s="141">
        <v>2</v>
      </c>
      <c r="L132" s="210">
        <v>0</v>
      </c>
      <c r="M132" s="210"/>
      <c r="N132" s="210">
        <f>ROUND(L132*K132,2)</f>
        <v>0</v>
      </c>
      <c r="O132" s="210"/>
      <c r="P132" s="210"/>
      <c r="Q132" s="210"/>
      <c r="R132" s="142"/>
      <c r="T132" s="143" t="s">
        <v>5</v>
      </c>
      <c r="U132" s="40" t="s">
        <v>39</v>
      </c>
      <c r="V132" s="144">
        <v>0.34</v>
      </c>
      <c r="W132" s="144">
        <f>V132*K132</f>
        <v>0.68</v>
      </c>
      <c r="X132" s="144">
        <v>1.07E-3</v>
      </c>
      <c r="Y132" s="144">
        <f>X132*K132</f>
        <v>2.14E-3</v>
      </c>
      <c r="Z132" s="144">
        <v>0</v>
      </c>
      <c r="AA132" s="145">
        <f>Z132*K132</f>
        <v>0</v>
      </c>
      <c r="AR132" s="18" t="s">
        <v>134</v>
      </c>
      <c r="AT132" s="18" t="s">
        <v>130</v>
      </c>
      <c r="AU132" s="18" t="s">
        <v>99</v>
      </c>
      <c r="AY132" s="18" t="s">
        <v>129</v>
      </c>
      <c r="BE132" s="146">
        <f>IF(U132="základní",N132,0)</f>
        <v>0</v>
      </c>
      <c r="BF132" s="146">
        <f>IF(U132="snížená",N132,0)</f>
        <v>0</v>
      </c>
      <c r="BG132" s="146">
        <f>IF(U132="zákl. přenesená",N132,0)</f>
        <v>0</v>
      </c>
      <c r="BH132" s="146">
        <f>IF(U132="sníž. přenesená",N132,0)</f>
        <v>0</v>
      </c>
      <c r="BI132" s="146">
        <f>IF(U132="nulová",N132,0)</f>
        <v>0</v>
      </c>
      <c r="BJ132" s="18" t="s">
        <v>82</v>
      </c>
      <c r="BK132" s="146">
        <f>ROUND(L132*K132,2)</f>
        <v>0</v>
      </c>
      <c r="BL132" s="18" t="s">
        <v>134</v>
      </c>
      <c r="BM132" s="18" t="s">
        <v>195</v>
      </c>
    </row>
    <row r="133" spans="2:65" s="9" customFormat="1" ht="29.85" customHeight="1">
      <c r="B133" s="126"/>
      <c r="C133" s="127"/>
      <c r="D133" s="136" t="s">
        <v>113</v>
      </c>
      <c r="E133" s="136"/>
      <c r="F133" s="136"/>
      <c r="G133" s="136"/>
      <c r="H133" s="136"/>
      <c r="I133" s="136"/>
      <c r="J133" s="136"/>
      <c r="K133" s="136"/>
      <c r="L133" s="136"/>
      <c r="M133" s="136"/>
      <c r="N133" s="218">
        <f>BK133</f>
        <v>0</v>
      </c>
      <c r="O133" s="219"/>
      <c r="P133" s="219"/>
      <c r="Q133" s="219"/>
      <c r="R133" s="129"/>
      <c r="T133" s="130"/>
      <c r="U133" s="127"/>
      <c r="V133" s="127"/>
      <c r="W133" s="131">
        <f>SUM(W134:W141)</f>
        <v>0</v>
      </c>
      <c r="X133" s="127"/>
      <c r="Y133" s="131">
        <f>SUM(Y134:Y141)</f>
        <v>0</v>
      </c>
      <c r="Z133" s="127"/>
      <c r="AA133" s="132">
        <f>SUM(AA134:AA141)</f>
        <v>0</v>
      </c>
      <c r="AR133" s="133" t="s">
        <v>99</v>
      </c>
      <c r="AT133" s="134" t="s">
        <v>73</v>
      </c>
      <c r="AU133" s="134" t="s">
        <v>82</v>
      </c>
      <c r="AY133" s="133" t="s">
        <v>129</v>
      </c>
      <c r="BK133" s="135">
        <f>SUM(BK134:BK141)</f>
        <v>0</v>
      </c>
    </row>
    <row r="134" spans="2:65" s="1" customFormat="1" ht="16.5" customHeight="1">
      <c r="B134" s="137"/>
      <c r="C134" s="138" t="s">
        <v>196</v>
      </c>
      <c r="D134" s="138" t="s">
        <v>130</v>
      </c>
      <c r="E134" s="139" t="s">
        <v>197</v>
      </c>
      <c r="F134" s="209" t="s">
        <v>198</v>
      </c>
      <c r="G134" s="209"/>
      <c r="H134" s="209"/>
      <c r="I134" s="209"/>
      <c r="J134" s="140" t="s">
        <v>199</v>
      </c>
      <c r="K134" s="141">
        <v>24</v>
      </c>
      <c r="L134" s="210">
        <v>0</v>
      </c>
      <c r="M134" s="210"/>
      <c r="N134" s="210">
        <f t="shared" ref="N134:N141" si="10">ROUND(L134*K134,2)</f>
        <v>0</v>
      </c>
      <c r="O134" s="210"/>
      <c r="P134" s="210"/>
      <c r="Q134" s="210"/>
      <c r="R134" s="142"/>
      <c r="T134" s="143" t="s">
        <v>5</v>
      </c>
      <c r="U134" s="40" t="s">
        <v>39</v>
      </c>
      <c r="V134" s="144">
        <v>0</v>
      </c>
      <c r="W134" s="144">
        <f t="shared" ref="W134:W141" si="11">V134*K134</f>
        <v>0</v>
      </c>
      <c r="X134" s="144">
        <v>0</v>
      </c>
      <c r="Y134" s="144">
        <f t="shared" ref="Y134:Y141" si="12">X134*K134</f>
        <v>0</v>
      </c>
      <c r="Z134" s="144">
        <v>0</v>
      </c>
      <c r="AA134" s="145">
        <f t="shared" ref="AA134:AA141" si="13">Z134*K134</f>
        <v>0</v>
      </c>
      <c r="AR134" s="18" t="s">
        <v>134</v>
      </c>
      <c r="AT134" s="18" t="s">
        <v>130</v>
      </c>
      <c r="AU134" s="18" t="s">
        <v>99</v>
      </c>
      <c r="AY134" s="18" t="s">
        <v>129</v>
      </c>
      <c r="BE134" s="146">
        <f t="shared" ref="BE134:BE141" si="14">IF(U134="základní",N134,0)</f>
        <v>0</v>
      </c>
      <c r="BF134" s="146">
        <f t="shared" ref="BF134:BF141" si="15">IF(U134="snížená",N134,0)</f>
        <v>0</v>
      </c>
      <c r="BG134" s="146">
        <f t="shared" ref="BG134:BG141" si="16">IF(U134="zákl. přenesená",N134,0)</f>
        <v>0</v>
      </c>
      <c r="BH134" s="146">
        <f t="shared" ref="BH134:BH141" si="17">IF(U134="sníž. přenesená",N134,0)</f>
        <v>0</v>
      </c>
      <c r="BI134" s="146">
        <f t="shared" ref="BI134:BI141" si="18">IF(U134="nulová",N134,0)</f>
        <v>0</v>
      </c>
      <c r="BJ134" s="18" t="s">
        <v>82</v>
      </c>
      <c r="BK134" s="146">
        <f t="shared" ref="BK134:BK141" si="19">ROUND(L134*K134,2)</f>
        <v>0</v>
      </c>
      <c r="BL134" s="18" t="s">
        <v>134</v>
      </c>
      <c r="BM134" s="18" t="s">
        <v>200</v>
      </c>
    </row>
    <row r="135" spans="2:65" s="1" customFormat="1" ht="16.5" customHeight="1">
      <c r="B135" s="137"/>
      <c r="C135" s="138" t="s">
        <v>201</v>
      </c>
      <c r="D135" s="138" t="s">
        <v>130</v>
      </c>
      <c r="E135" s="139" t="s">
        <v>202</v>
      </c>
      <c r="F135" s="209" t="s">
        <v>203</v>
      </c>
      <c r="G135" s="209"/>
      <c r="H135" s="209"/>
      <c r="I135" s="209"/>
      <c r="J135" s="140" t="s">
        <v>133</v>
      </c>
      <c r="K135" s="141">
        <v>1</v>
      </c>
      <c r="L135" s="210">
        <v>0</v>
      </c>
      <c r="M135" s="210"/>
      <c r="N135" s="210">
        <f t="shared" si="10"/>
        <v>0</v>
      </c>
      <c r="O135" s="210"/>
      <c r="P135" s="210"/>
      <c r="Q135" s="210"/>
      <c r="R135" s="142"/>
      <c r="T135" s="143" t="s">
        <v>5</v>
      </c>
      <c r="U135" s="40" t="s">
        <v>39</v>
      </c>
      <c r="V135" s="144">
        <v>0</v>
      </c>
      <c r="W135" s="144">
        <f t="shared" si="11"/>
        <v>0</v>
      </c>
      <c r="X135" s="144">
        <v>0</v>
      </c>
      <c r="Y135" s="144">
        <f t="shared" si="12"/>
        <v>0</v>
      </c>
      <c r="Z135" s="144">
        <v>0</v>
      </c>
      <c r="AA135" s="145">
        <f t="shared" si="13"/>
        <v>0</v>
      </c>
      <c r="AR135" s="18" t="s">
        <v>134</v>
      </c>
      <c r="AT135" s="18" t="s">
        <v>130</v>
      </c>
      <c r="AU135" s="18" t="s">
        <v>99</v>
      </c>
      <c r="AY135" s="18" t="s">
        <v>129</v>
      </c>
      <c r="BE135" s="146">
        <f t="shared" si="14"/>
        <v>0</v>
      </c>
      <c r="BF135" s="146">
        <f t="shared" si="15"/>
        <v>0</v>
      </c>
      <c r="BG135" s="146">
        <f t="shared" si="16"/>
        <v>0</v>
      </c>
      <c r="BH135" s="146">
        <f t="shared" si="17"/>
        <v>0</v>
      </c>
      <c r="BI135" s="146">
        <f t="shared" si="18"/>
        <v>0</v>
      </c>
      <c r="BJ135" s="18" t="s">
        <v>82</v>
      </c>
      <c r="BK135" s="146">
        <f t="shared" si="19"/>
        <v>0</v>
      </c>
      <c r="BL135" s="18" t="s">
        <v>134</v>
      </c>
      <c r="BM135" s="18" t="s">
        <v>204</v>
      </c>
    </row>
    <row r="136" spans="2:65" s="1" customFormat="1" ht="16.5" customHeight="1">
      <c r="B136" s="137"/>
      <c r="C136" s="138" t="s">
        <v>205</v>
      </c>
      <c r="D136" s="138" t="s">
        <v>130</v>
      </c>
      <c r="E136" s="139" t="s">
        <v>206</v>
      </c>
      <c r="F136" s="209" t="s">
        <v>207</v>
      </c>
      <c r="G136" s="209"/>
      <c r="H136" s="209"/>
      <c r="I136" s="209"/>
      <c r="J136" s="140" t="s">
        <v>133</v>
      </c>
      <c r="K136" s="141">
        <v>1</v>
      </c>
      <c r="L136" s="210">
        <v>0</v>
      </c>
      <c r="M136" s="210"/>
      <c r="N136" s="210">
        <f t="shared" si="10"/>
        <v>0</v>
      </c>
      <c r="O136" s="210"/>
      <c r="P136" s="210"/>
      <c r="Q136" s="210"/>
      <c r="R136" s="142"/>
      <c r="T136" s="143" t="s">
        <v>5</v>
      </c>
      <c r="U136" s="40" t="s">
        <v>39</v>
      </c>
      <c r="V136" s="144">
        <v>0</v>
      </c>
      <c r="W136" s="144">
        <f t="shared" si="11"/>
        <v>0</v>
      </c>
      <c r="X136" s="144">
        <v>0</v>
      </c>
      <c r="Y136" s="144">
        <f t="shared" si="12"/>
        <v>0</v>
      </c>
      <c r="Z136" s="144">
        <v>0</v>
      </c>
      <c r="AA136" s="145">
        <f t="shared" si="13"/>
        <v>0</v>
      </c>
      <c r="AR136" s="18" t="s">
        <v>134</v>
      </c>
      <c r="AT136" s="18" t="s">
        <v>130</v>
      </c>
      <c r="AU136" s="18" t="s">
        <v>99</v>
      </c>
      <c r="AY136" s="18" t="s">
        <v>129</v>
      </c>
      <c r="BE136" s="146">
        <f t="shared" si="14"/>
        <v>0</v>
      </c>
      <c r="BF136" s="146">
        <f t="shared" si="15"/>
        <v>0</v>
      </c>
      <c r="BG136" s="146">
        <f t="shared" si="16"/>
        <v>0</v>
      </c>
      <c r="BH136" s="146">
        <f t="shared" si="17"/>
        <v>0</v>
      </c>
      <c r="BI136" s="146">
        <f t="shared" si="18"/>
        <v>0</v>
      </c>
      <c r="BJ136" s="18" t="s">
        <v>82</v>
      </c>
      <c r="BK136" s="146">
        <f t="shared" si="19"/>
        <v>0</v>
      </c>
      <c r="BL136" s="18" t="s">
        <v>134</v>
      </c>
      <c r="BM136" s="18" t="s">
        <v>208</v>
      </c>
    </row>
    <row r="137" spans="2:65" s="1" customFormat="1" ht="16.5" customHeight="1">
      <c r="B137" s="137"/>
      <c r="C137" s="138" t="s">
        <v>209</v>
      </c>
      <c r="D137" s="138" t="s">
        <v>130</v>
      </c>
      <c r="E137" s="139" t="s">
        <v>210</v>
      </c>
      <c r="F137" s="209" t="s">
        <v>211</v>
      </c>
      <c r="G137" s="209"/>
      <c r="H137" s="209"/>
      <c r="I137" s="209"/>
      <c r="J137" s="140" t="s">
        <v>212</v>
      </c>
      <c r="K137" s="141">
        <v>1</v>
      </c>
      <c r="L137" s="210">
        <v>0</v>
      </c>
      <c r="M137" s="210"/>
      <c r="N137" s="210">
        <f t="shared" si="10"/>
        <v>0</v>
      </c>
      <c r="O137" s="210"/>
      <c r="P137" s="210"/>
      <c r="Q137" s="210"/>
      <c r="R137" s="142"/>
      <c r="T137" s="143" t="s">
        <v>5</v>
      </c>
      <c r="U137" s="40" t="s">
        <v>39</v>
      </c>
      <c r="V137" s="144">
        <v>0</v>
      </c>
      <c r="W137" s="144">
        <f t="shared" si="11"/>
        <v>0</v>
      </c>
      <c r="X137" s="144">
        <v>0</v>
      </c>
      <c r="Y137" s="144">
        <f t="shared" si="12"/>
        <v>0</v>
      </c>
      <c r="Z137" s="144">
        <v>0</v>
      </c>
      <c r="AA137" s="145">
        <f t="shared" si="13"/>
        <v>0</v>
      </c>
      <c r="AR137" s="18" t="s">
        <v>134</v>
      </c>
      <c r="AT137" s="18" t="s">
        <v>130</v>
      </c>
      <c r="AU137" s="18" t="s">
        <v>99</v>
      </c>
      <c r="AY137" s="18" t="s">
        <v>129</v>
      </c>
      <c r="BE137" s="146">
        <f t="shared" si="14"/>
        <v>0</v>
      </c>
      <c r="BF137" s="146">
        <f t="shared" si="15"/>
        <v>0</v>
      </c>
      <c r="BG137" s="146">
        <f t="shared" si="16"/>
        <v>0</v>
      </c>
      <c r="BH137" s="146">
        <f t="shared" si="17"/>
        <v>0</v>
      </c>
      <c r="BI137" s="146">
        <f t="shared" si="18"/>
        <v>0</v>
      </c>
      <c r="BJ137" s="18" t="s">
        <v>82</v>
      </c>
      <c r="BK137" s="146">
        <f t="shared" si="19"/>
        <v>0</v>
      </c>
      <c r="BL137" s="18" t="s">
        <v>134</v>
      </c>
      <c r="BM137" s="18" t="s">
        <v>213</v>
      </c>
    </row>
    <row r="138" spans="2:65" s="1" customFormat="1" ht="16.5" customHeight="1">
      <c r="B138" s="137"/>
      <c r="C138" s="138" t="s">
        <v>10</v>
      </c>
      <c r="D138" s="138" t="s">
        <v>130</v>
      </c>
      <c r="E138" s="139" t="s">
        <v>214</v>
      </c>
      <c r="F138" s="209" t="s">
        <v>215</v>
      </c>
      <c r="G138" s="209"/>
      <c r="H138" s="209"/>
      <c r="I138" s="209"/>
      <c r="J138" s="140" t="s">
        <v>133</v>
      </c>
      <c r="K138" s="141">
        <v>1</v>
      </c>
      <c r="L138" s="210">
        <v>0</v>
      </c>
      <c r="M138" s="210"/>
      <c r="N138" s="210">
        <f t="shared" si="10"/>
        <v>0</v>
      </c>
      <c r="O138" s="210"/>
      <c r="P138" s="210"/>
      <c r="Q138" s="210"/>
      <c r="R138" s="142"/>
      <c r="T138" s="143" t="s">
        <v>5</v>
      </c>
      <c r="U138" s="40" t="s">
        <v>39</v>
      </c>
      <c r="V138" s="144">
        <v>0</v>
      </c>
      <c r="W138" s="144">
        <f t="shared" si="11"/>
        <v>0</v>
      </c>
      <c r="X138" s="144">
        <v>0</v>
      </c>
      <c r="Y138" s="144">
        <f t="shared" si="12"/>
        <v>0</v>
      </c>
      <c r="Z138" s="144">
        <v>0</v>
      </c>
      <c r="AA138" s="145">
        <f t="shared" si="13"/>
        <v>0</v>
      </c>
      <c r="AR138" s="18" t="s">
        <v>134</v>
      </c>
      <c r="AT138" s="18" t="s">
        <v>130</v>
      </c>
      <c r="AU138" s="18" t="s">
        <v>99</v>
      </c>
      <c r="AY138" s="18" t="s">
        <v>129</v>
      </c>
      <c r="BE138" s="146">
        <f t="shared" si="14"/>
        <v>0</v>
      </c>
      <c r="BF138" s="146">
        <f t="shared" si="15"/>
        <v>0</v>
      </c>
      <c r="BG138" s="146">
        <f t="shared" si="16"/>
        <v>0</v>
      </c>
      <c r="BH138" s="146">
        <f t="shared" si="17"/>
        <v>0</v>
      </c>
      <c r="BI138" s="146">
        <f t="shared" si="18"/>
        <v>0</v>
      </c>
      <c r="BJ138" s="18" t="s">
        <v>82</v>
      </c>
      <c r="BK138" s="146">
        <f t="shared" si="19"/>
        <v>0</v>
      </c>
      <c r="BL138" s="18" t="s">
        <v>134</v>
      </c>
      <c r="BM138" s="18" t="s">
        <v>216</v>
      </c>
    </row>
    <row r="139" spans="2:65" s="1" customFormat="1" ht="25.5" customHeight="1">
      <c r="B139" s="137"/>
      <c r="C139" s="138" t="s">
        <v>217</v>
      </c>
      <c r="D139" s="138" t="s">
        <v>130</v>
      </c>
      <c r="E139" s="139" t="s">
        <v>218</v>
      </c>
      <c r="F139" s="209" t="s">
        <v>219</v>
      </c>
      <c r="G139" s="209"/>
      <c r="H139" s="209"/>
      <c r="I139" s="209"/>
      <c r="J139" s="140" t="s">
        <v>220</v>
      </c>
      <c r="K139" s="141">
        <v>20</v>
      </c>
      <c r="L139" s="210">
        <v>0</v>
      </c>
      <c r="M139" s="210"/>
      <c r="N139" s="210">
        <f t="shared" si="10"/>
        <v>0</v>
      </c>
      <c r="O139" s="210"/>
      <c r="P139" s="210"/>
      <c r="Q139" s="210"/>
      <c r="R139" s="142"/>
      <c r="T139" s="143" t="s">
        <v>5</v>
      </c>
      <c r="U139" s="40" t="s">
        <v>39</v>
      </c>
      <c r="V139" s="144">
        <v>0</v>
      </c>
      <c r="W139" s="144">
        <f t="shared" si="11"/>
        <v>0</v>
      </c>
      <c r="X139" s="144">
        <v>0</v>
      </c>
      <c r="Y139" s="144">
        <f t="shared" si="12"/>
        <v>0</v>
      </c>
      <c r="Z139" s="144">
        <v>0</v>
      </c>
      <c r="AA139" s="145">
        <f t="shared" si="13"/>
        <v>0</v>
      </c>
      <c r="AR139" s="18" t="s">
        <v>134</v>
      </c>
      <c r="AT139" s="18" t="s">
        <v>130</v>
      </c>
      <c r="AU139" s="18" t="s">
        <v>99</v>
      </c>
      <c r="AY139" s="18" t="s">
        <v>129</v>
      </c>
      <c r="BE139" s="146">
        <f t="shared" si="14"/>
        <v>0</v>
      </c>
      <c r="BF139" s="146">
        <f t="shared" si="15"/>
        <v>0</v>
      </c>
      <c r="BG139" s="146">
        <f t="shared" si="16"/>
        <v>0</v>
      </c>
      <c r="BH139" s="146">
        <f t="shared" si="17"/>
        <v>0</v>
      </c>
      <c r="BI139" s="146">
        <f t="shared" si="18"/>
        <v>0</v>
      </c>
      <c r="BJ139" s="18" t="s">
        <v>82</v>
      </c>
      <c r="BK139" s="146">
        <f t="shared" si="19"/>
        <v>0</v>
      </c>
      <c r="BL139" s="18" t="s">
        <v>134</v>
      </c>
      <c r="BM139" s="18" t="s">
        <v>221</v>
      </c>
    </row>
    <row r="140" spans="2:65" s="1" customFormat="1" ht="25.5" customHeight="1">
      <c r="B140" s="137"/>
      <c r="C140" s="138" t="s">
        <v>222</v>
      </c>
      <c r="D140" s="138" t="s">
        <v>130</v>
      </c>
      <c r="E140" s="139" t="s">
        <v>223</v>
      </c>
      <c r="F140" s="209" t="s">
        <v>224</v>
      </c>
      <c r="G140" s="209"/>
      <c r="H140" s="209"/>
      <c r="I140" s="209"/>
      <c r="J140" s="140" t="s">
        <v>133</v>
      </c>
      <c r="K140" s="141">
        <v>1</v>
      </c>
      <c r="L140" s="210">
        <v>0</v>
      </c>
      <c r="M140" s="210"/>
      <c r="N140" s="210">
        <f t="shared" si="10"/>
        <v>0</v>
      </c>
      <c r="O140" s="210"/>
      <c r="P140" s="210"/>
      <c r="Q140" s="210"/>
      <c r="R140" s="142"/>
      <c r="T140" s="143" t="s">
        <v>5</v>
      </c>
      <c r="U140" s="40" t="s">
        <v>39</v>
      </c>
      <c r="V140" s="144">
        <v>0</v>
      </c>
      <c r="W140" s="144">
        <f t="shared" si="11"/>
        <v>0</v>
      </c>
      <c r="X140" s="144">
        <v>0</v>
      </c>
      <c r="Y140" s="144">
        <f t="shared" si="12"/>
        <v>0</v>
      </c>
      <c r="Z140" s="144">
        <v>0</v>
      </c>
      <c r="AA140" s="145">
        <f t="shared" si="13"/>
        <v>0</v>
      </c>
      <c r="AR140" s="18" t="s">
        <v>134</v>
      </c>
      <c r="AT140" s="18" t="s">
        <v>130</v>
      </c>
      <c r="AU140" s="18" t="s">
        <v>99</v>
      </c>
      <c r="AY140" s="18" t="s">
        <v>129</v>
      </c>
      <c r="BE140" s="146">
        <f t="shared" si="14"/>
        <v>0</v>
      </c>
      <c r="BF140" s="146">
        <f t="shared" si="15"/>
        <v>0</v>
      </c>
      <c r="BG140" s="146">
        <f t="shared" si="16"/>
        <v>0</v>
      </c>
      <c r="BH140" s="146">
        <f t="shared" si="17"/>
        <v>0</v>
      </c>
      <c r="BI140" s="146">
        <f t="shared" si="18"/>
        <v>0</v>
      </c>
      <c r="BJ140" s="18" t="s">
        <v>82</v>
      </c>
      <c r="BK140" s="146">
        <f t="shared" si="19"/>
        <v>0</v>
      </c>
      <c r="BL140" s="18" t="s">
        <v>134</v>
      </c>
      <c r="BM140" s="18" t="s">
        <v>225</v>
      </c>
    </row>
    <row r="141" spans="2:65" s="1" customFormat="1" ht="16.5" customHeight="1">
      <c r="B141" s="137"/>
      <c r="C141" s="138" t="s">
        <v>226</v>
      </c>
      <c r="D141" s="138" t="s">
        <v>130</v>
      </c>
      <c r="E141" s="139" t="s">
        <v>227</v>
      </c>
      <c r="F141" s="209" t="s">
        <v>228</v>
      </c>
      <c r="G141" s="209"/>
      <c r="H141" s="209"/>
      <c r="I141" s="209"/>
      <c r="J141" s="140" t="s">
        <v>133</v>
      </c>
      <c r="K141" s="141">
        <v>1</v>
      </c>
      <c r="L141" s="210">
        <v>0</v>
      </c>
      <c r="M141" s="210"/>
      <c r="N141" s="210">
        <f t="shared" si="10"/>
        <v>0</v>
      </c>
      <c r="O141" s="210"/>
      <c r="P141" s="210"/>
      <c r="Q141" s="210"/>
      <c r="R141" s="142"/>
      <c r="T141" s="143" t="s">
        <v>5</v>
      </c>
      <c r="U141" s="151" t="s">
        <v>39</v>
      </c>
      <c r="V141" s="152">
        <v>0</v>
      </c>
      <c r="W141" s="152">
        <f t="shared" si="11"/>
        <v>0</v>
      </c>
      <c r="X141" s="152">
        <v>0</v>
      </c>
      <c r="Y141" s="152">
        <f t="shared" si="12"/>
        <v>0</v>
      </c>
      <c r="Z141" s="152">
        <v>0</v>
      </c>
      <c r="AA141" s="153">
        <f t="shared" si="13"/>
        <v>0</v>
      </c>
      <c r="AR141" s="18" t="s">
        <v>134</v>
      </c>
      <c r="AT141" s="18" t="s">
        <v>130</v>
      </c>
      <c r="AU141" s="18" t="s">
        <v>99</v>
      </c>
      <c r="AY141" s="18" t="s">
        <v>129</v>
      </c>
      <c r="BE141" s="146">
        <f t="shared" si="14"/>
        <v>0</v>
      </c>
      <c r="BF141" s="146">
        <f t="shared" si="15"/>
        <v>0</v>
      </c>
      <c r="BG141" s="146">
        <f t="shared" si="16"/>
        <v>0</v>
      </c>
      <c r="BH141" s="146">
        <f t="shared" si="17"/>
        <v>0</v>
      </c>
      <c r="BI141" s="146">
        <f t="shared" si="18"/>
        <v>0</v>
      </c>
      <c r="BJ141" s="18" t="s">
        <v>82</v>
      </c>
      <c r="BK141" s="146">
        <f t="shared" si="19"/>
        <v>0</v>
      </c>
      <c r="BL141" s="18" t="s">
        <v>134</v>
      </c>
      <c r="BM141" s="18" t="s">
        <v>229</v>
      </c>
    </row>
    <row r="142" spans="2:65" s="1" customFormat="1" ht="6.95" customHeight="1">
      <c r="B142" s="55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7"/>
    </row>
  </sheetData>
  <mergeCells count="131">
    <mergeCell ref="H1:K1"/>
    <mergeCell ref="S2:AC2"/>
    <mergeCell ref="F140:I140"/>
    <mergeCell ref="L140:M140"/>
    <mergeCell ref="N140:Q140"/>
    <mergeCell ref="F141:I141"/>
    <mergeCell ref="L141:M141"/>
    <mergeCell ref="N141:Q141"/>
    <mergeCell ref="N113:Q113"/>
    <mergeCell ref="N114:Q114"/>
    <mergeCell ref="N115:Q115"/>
    <mergeCell ref="N129:Q129"/>
    <mergeCell ref="N133:Q133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2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09"/>
  <sheetViews>
    <sheetView showGridLines="0" workbookViewId="0">
      <pane ySplit="1" topLeftCell="A66" activePane="bottomLeft" state="frozen"/>
      <selection pane="bottomLeft" activeCell="L209" sqref="L20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94</v>
      </c>
      <c r="G1" s="13"/>
      <c r="H1" s="220" t="s">
        <v>95</v>
      </c>
      <c r="I1" s="220"/>
      <c r="J1" s="220"/>
      <c r="K1" s="220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99</v>
      </c>
    </row>
    <row r="4" spans="1:66" ht="36.950000000000003" customHeight="1">
      <c r="B4" s="22"/>
      <c r="C4" s="156" t="s">
        <v>100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191" t="str">
        <f>'Rekapitulace stavby'!K6</f>
        <v>ZŠ a OŠ Horšovský Týn</v>
      </c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24"/>
      <c r="R6" s="23"/>
    </row>
    <row r="7" spans="1:66" s="1" customFormat="1" ht="32.85" customHeight="1">
      <c r="B7" s="31"/>
      <c r="C7" s="32"/>
      <c r="D7" s="27" t="s">
        <v>101</v>
      </c>
      <c r="E7" s="32"/>
      <c r="F7" s="160" t="s">
        <v>230</v>
      </c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20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21</v>
      </c>
      <c r="E9" s="32"/>
      <c r="F9" s="26" t="s">
        <v>22</v>
      </c>
      <c r="G9" s="32"/>
      <c r="H9" s="32"/>
      <c r="I9" s="32"/>
      <c r="J9" s="32"/>
      <c r="K9" s="32"/>
      <c r="L9" s="32"/>
      <c r="M9" s="28" t="s">
        <v>23</v>
      </c>
      <c r="N9" s="32"/>
      <c r="O9" s="194" t="str">
        <f>'Rekapitulace stavby'!AN8</f>
        <v>24. 4. 2018</v>
      </c>
      <c r="P9" s="194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25</v>
      </c>
      <c r="E11" s="32"/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58" t="str">
        <f>IF('Rekapitulace stavby'!AN10="","",'Rekapitulace stavby'!AN10)</f>
        <v/>
      </c>
      <c r="P11" s="15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58" t="str">
        <f>IF('Rekapitulace stavby'!AN11="","",'Rekapitulace stavby'!AN11)</f>
        <v/>
      </c>
      <c r="P12" s="15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58" t="str">
        <f>IF('Rekapitulace stavby'!AN13="","",'Rekapitulace stavby'!AN13)</f>
        <v/>
      </c>
      <c r="P14" s="15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58" t="str">
        <f>IF('Rekapitulace stavby'!AN14="","",'Rekapitulace stavby'!AN14)</f>
        <v/>
      </c>
      <c r="P15" s="15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30</v>
      </c>
      <c r="E17" s="32"/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58" t="str">
        <f>IF('Rekapitulace stavby'!AN16="","",'Rekapitulace stavby'!AN16)</f>
        <v/>
      </c>
      <c r="P17" s="15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58" t="str">
        <f>IF('Rekapitulace stavby'!AN17="","",'Rekapitulace stavby'!AN17)</f>
        <v/>
      </c>
      <c r="P18" s="15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32</v>
      </c>
      <c r="E20" s="32"/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58" t="s">
        <v>5</v>
      </c>
      <c r="P20" s="158"/>
      <c r="Q20" s="32"/>
      <c r="R20" s="33"/>
    </row>
    <row r="21" spans="2:18" s="1" customFormat="1" ht="18" customHeight="1">
      <c r="B21" s="31"/>
      <c r="C21" s="32"/>
      <c r="D21" s="32"/>
      <c r="E21" s="26" t="s">
        <v>33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58" t="s">
        <v>5</v>
      </c>
      <c r="P21" s="15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34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61" t="s">
        <v>5</v>
      </c>
      <c r="F24" s="161"/>
      <c r="G24" s="161"/>
      <c r="H24" s="161"/>
      <c r="I24" s="161"/>
      <c r="J24" s="161"/>
      <c r="K24" s="161"/>
      <c r="L24" s="16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103</v>
      </c>
      <c r="E27" s="32"/>
      <c r="F27" s="32"/>
      <c r="G27" s="32"/>
      <c r="H27" s="32"/>
      <c r="I27" s="32"/>
      <c r="J27" s="32"/>
      <c r="K27" s="32"/>
      <c r="L27" s="32"/>
      <c r="M27" s="162">
        <f>N88</f>
        <v>0</v>
      </c>
      <c r="N27" s="162"/>
      <c r="O27" s="162"/>
      <c r="P27" s="162"/>
      <c r="Q27" s="32"/>
      <c r="R27" s="33"/>
    </row>
    <row r="28" spans="2:18" s="1" customFormat="1" ht="14.45" customHeight="1">
      <c r="B28" s="31"/>
      <c r="C28" s="32"/>
      <c r="D28" s="30" t="s">
        <v>104</v>
      </c>
      <c r="E28" s="32"/>
      <c r="F28" s="32"/>
      <c r="G28" s="32"/>
      <c r="H28" s="32"/>
      <c r="I28" s="32"/>
      <c r="J28" s="32"/>
      <c r="K28" s="32"/>
      <c r="L28" s="32"/>
      <c r="M28" s="162">
        <f>N97</f>
        <v>0</v>
      </c>
      <c r="N28" s="162"/>
      <c r="O28" s="162"/>
      <c r="P28" s="16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37</v>
      </c>
      <c r="E30" s="32"/>
      <c r="F30" s="32"/>
      <c r="G30" s="32"/>
      <c r="H30" s="32"/>
      <c r="I30" s="32"/>
      <c r="J30" s="32"/>
      <c r="K30" s="32"/>
      <c r="L30" s="32"/>
      <c r="M30" s="195">
        <f>ROUND(M27+M28,2)</f>
        <v>0</v>
      </c>
      <c r="N30" s="193"/>
      <c r="O30" s="193"/>
      <c r="P30" s="193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38</v>
      </c>
      <c r="E32" s="38" t="s">
        <v>39</v>
      </c>
      <c r="F32" s="39">
        <v>0.21</v>
      </c>
      <c r="G32" s="104" t="s">
        <v>40</v>
      </c>
      <c r="H32" s="196">
        <f>ROUND((SUM(BE97:BE98)+SUM(BE116:BE208)), 2)</f>
        <v>0</v>
      </c>
      <c r="I32" s="193"/>
      <c r="J32" s="193"/>
      <c r="K32" s="32"/>
      <c r="L32" s="32"/>
      <c r="M32" s="196">
        <f>ROUND(ROUND((SUM(BE97:BE98)+SUM(BE116:BE208)), 2)*F32, 2)</f>
        <v>0</v>
      </c>
      <c r="N32" s="193"/>
      <c r="O32" s="193"/>
      <c r="P32" s="193"/>
      <c r="Q32" s="32"/>
      <c r="R32" s="33"/>
    </row>
    <row r="33" spans="2:18" s="1" customFormat="1" ht="14.45" customHeight="1">
      <c r="B33" s="31"/>
      <c r="C33" s="32"/>
      <c r="D33" s="32"/>
      <c r="E33" s="38" t="s">
        <v>41</v>
      </c>
      <c r="F33" s="39">
        <v>0.15</v>
      </c>
      <c r="G33" s="104" t="s">
        <v>40</v>
      </c>
      <c r="H33" s="196">
        <f>ROUND((SUM(BF97:BF98)+SUM(BF116:BF208)), 2)</f>
        <v>0</v>
      </c>
      <c r="I33" s="193"/>
      <c r="J33" s="193"/>
      <c r="K33" s="32"/>
      <c r="L33" s="32"/>
      <c r="M33" s="196">
        <f>ROUND(ROUND((SUM(BF97:BF98)+SUM(BF116:BF208)), 2)*F33, 2)</f>
        <v>0</v>
      </c>
      <c r="N33" s="193"/>
      <c r="O33" s="193"/>
      <c r="P33" s="19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42</v>
      </c>
      <c r="F34" s="39">
        <v>0.21</v>
      </c>
      <c r="G34" s="104" t="s">
        <v>40</v>
      </c>
      <c r="H34" s="196">
        <f>ROUND((SUM(BG97:BG98)+SUM(BG116:BG208)), 2)</f>
        <v>0</v>
      </c>
      <c r="I34" s="193"/>
      <c r="J34" s="193"/>
      <c r="K34" s="32"/>
      <c r="L34" s="32"/>
      <c r="M34" s="196">
        <v>0</v>
      </c>
      <c r="N34" s="193"/>
      <c r="O34" s="193"/>
      <c r="P34" s="19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43</v>
      </c>
      <c r="F35" s="39">
        <v>0.15</v>
      </c>
      <c r="G35" s="104" t="s">
        <v>40</v>
      </c>
      <c r="H35" s="196">
        <f>ROUND((SUM(BH97:BH98)+SUM(BH116:BH208)), 2)</f>
        <v>0</v>
      </c>
      <c r="I35" s="193"/>
      <c r="J35" s="193"/>
      <c r="K35" s="32"/>
      <c r="L35" s="32"/>
      <c r="M35" s="196">
        <v>0</v>
      </c>
      <c r="N35" s="193"/>
      <c r="O35" s="193"/>
      <c r="P35" s="193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44</v>
      </c>
      <c r="F36" s="39">
        <v>0</v>
      </c>
      <c r="G36" s="104" t="s">
        <v>40</v>
      </c>
      <c r="H36" s="196">
        <f>ROUND((SUM(BI97:BI98)+SUM(BI116:BI208)), 2)</f>
        <v>0</v>
      </c>
      <c r="I36" s="193"/>
      <c r="J36" s="193"/>
      <c r="K36" s="32"/>
      <c r="L36" s="32"/>
      <c r="M36" s="196">
        <v>0</v>
      </c>
      <c r="N36" s="193"/>
      <c r="O36" s="193"/>
      <c r="P36" s="193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45</v>
      </c>
      <c r="E38" s="71"/>
      <c r="F38" s="71"/>
      <c r="G38" s="106" t="s">
        <v>46</v>
      </c>
      <c r="H38" s="107" t="s">
        <v>47</v>
      </c>
      <c r="I38" s="71"/>
      <c r="J38" s="71"/>
      <c r="K38" s="71"/>
      <c r="L38" s="197">
        <f>SUM(M30:M36)</f>
        <v>0</v>
      </c>
      <c r="M38" s="197"/>
      <c r="N38" s="197"/>
      <c r="O38" s="197"/>
      <c r="P38" s="198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48</v>
      </c>
      <c r="E50" s="47"/>
      <c r="F50" s="47"/>
      <c r="G50" s="47"/>
      <c r="H50" s="48"/>
      <c r="I50" s="32"/>
      <c r="J50" s="46" t="s">
        <v>49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50</v>
      </c>
      <c r="E59" s="52"/>
      <c r="F59" s="52"/>
      <c r="G59" s="53" t="s">
        <v>51</v>
      </c>
      <c r="H59" s="54"/>
      <c r="I59" s="32"/>
      <c r="J59" s="51" t="s">
        <v>50</v>
      </c>
      <c r="K59" s="52"/>
      <c r="L59" s="52"/>
      <c r="M59" s="52"/>
      <c r="N59" s="53" t="s">
        <v>51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52</v>
      </c>
      <c r="E61" s="47"/>
      <c r="F61" s="47"/>
      <c r="G61" s="47"/>
      <c r="H61" s="48"/>
      <c r="I61" s="32"/>
      <c r="J61" s="46" t="s">
        <v>53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50</v>
      </c>
      <c r="E70" s="52"/>
      <c r="F70" s="52"/>
      <c r="G70" s="53" t="s">
        <v>51</v>
      </c>
      <c r="H70" s="54"/>
      <c r="I70" s="32"/>
      <c r="J70" s="51" t="s">
        <v>50</v>
      </c>
      <c r="K70" s="52"/>
      <c r="L70" s="52"/>
      <c r="M70" s="52"/>
      <c r="N70" s="53" t="s">
        <v>51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6" t="s">
        <v>105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191" t="str">
        <f>F6</f>
        <v>ZŠ a OŠ Horšovský Týn</v>
      </c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32"/>
      <c r="R78" s="33"/>
    </row>
    <row r="79" spans="2:18" s="1" customFormat="1" ht="36.950000000000003" customHeight="1">
      <c r="B79" s="31"/>
      <c r="C79" s="65" t="s">
        <v>101</v>
      </c>
      <c r="D79" s="32"/>
      <c r="E79" s="32"/>
      <c r="F79" s="172" t="str">
        <f>F7</f>
        <v>2018/0028/a - Vytápění - objekt č.p.64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21</v>
      </c>
      <c r="D81" s="32"/>
      <c r="E81" s="32"/>
      <c r="F81" s="26" t="str">
        <f>F9</f>
        <v>Horšovský Týn</v>
      </c>
      <c r="G81" s="32"/>
      <c r="H81" s="32"/>
      <c r="I81" s="32"/>
      <c r="J81" s="32"/>
      <c r="K81" s="28" t="s">
        <v>23</v>
      </c>
      <c r="L81" s="32"/>
      <c r="M81" s="194" t="str">
        <f>IF(O9="","",O9)</f>
        <v>24. 4. 2018</v>
      </c>
      <c r="N81" s="194"/>
      <c r="O81" s="194"/>
      <c r="P81" s="194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>
      <c r="B83" s="31"/>
      <c r="C83" s="28" t="s">
        <v>25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30</v>
      </c>
      <c r="L83" s="32"/>
      <c r="M83" s="158" t="str">
        <f>E18</f>
        <v xml:space="preserve"> </v>
      </c>
      <c r="N83" s="158"/>
      <c r="O83" s="158"/>
      <c r="P83" s="158"/>
      <c r="Q83" s="158"/>
      <c r="R83" s="33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32</v>
      </c>
      <c r="L84" s="32"/>
      <c r="M84" s="158" t="str">
        <f>E21</f>
        <v>Milan Pojar</v>
      </c>
      <c r="N84" s="158"/>
      <c r="O84" s="158"/>
      <c r="P84" s="158"/>
      <c r="Q84" s="15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9" t="s">
        <v>106</v>
      </c>
      <c r="D86" s="200"/>
      <c r="E86" s="200"/>
      <c r="F86" s="200"/>
      <c r="G86" s="200"/>
      <c r="H86" s="100"/>
      <c r="I86" s="100"/>
      <c r="J86" s="100"/>
      <c r="K86" s="100"/>
      <c r="L86" s="100"/>
      <c r="M86" s="100"/>
      <c r="N86" s="199" t="s">
        <v>107</v>
      </c>
      <c r="O86" s="200"/>
      <c r="P86" s="200"/>
      <c r="Q86" s="200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108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7">
        <f>N116</f>
        <v>0</v>
      </c>
      <c r="O88" s="201"/>
      <c r="P88" s="201"/>
      <c r="Q88" s="201"/>
      <c r="R88" s="33"/>
      <c r="AU88" s="18" t="s">
        <v>109</v>
      </c>
    </row>
    <row r="89" spans="2:47" s="6" customFormat="1" ht="24.95" customHeight="1">
      <c r="B89" s="109"/>
      <c r="C89" s="110"/>
      <c r="D89" s="111" t="s">
        <v>110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2">
        <f>N117</f>
        <v>0</v>
      </c>
      <c r="O89" s="203"/>
      <c r="P89" s="203"/>
      <c r="Q89" s="203"/>
      <c r="R89" s="112"/>
    </row>
    <row r="90" spans="2:47" s="7" customFormat="1" ht="19.899999999999999" customHeight="1">
      <c r="B90" s="113"/>
      <c r="C90" s="114"/>
      <c r="D90" s="115" t="s">
        <v>231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04">
        <f>N118</f>
        <v>0</v>
      </c>
      <c r="O90" s="205"/>
      <c r="P90" s="205"/>
      <c r="Q90" s="205"/>
      <c r="R90" s="116"/>
    </row>
    <row r="91" spans="2:47" s="7" customFormat="1" ht="19.899999999999999" customHeight="1">
      <c r="B91" s="113"/>
      <c r="C91" s="114"/>
      <c r="D91" s="115" t="s">
        <v>111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04">
        <f>N128</f>
        <v>0</v>
      </c>
      <c r="O91" s="205"/>
      <c r="P91" s="205"/>
      <c r="Q91" s="205"/>
      <c r="R91" s="116"/>
    </row>
    <row r="92" spans="2:47" s="7" customFormat="1" ht="19.899999999999999" customHeight="1">
      <c r="B92" s="113"/>
      <c r="C92" s="114"/>
      <c r="D92" s="115" t="s">
        <v>232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04">
        <f>N143</f>
        <v>0</v>
      </c>
      <c r="O92" s="205"/>
      <c r="P92" s="205"/>
      <c r="Q92" s="205"/>
      <c r="R92" s="116"/>
    </row>
    <row r="93" spans="2:47" s="7" customFormat="1" ht="19.899999999999999" customHeight="1">
      <c r="B93" s="113"/>
      <c r="C93" s="114"/>
      <c r="D93" s="115" t="s">
        <v>112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04">
        <f>N154</f>
        <v>0</v>
      </c>
      <c r="O93" s="205"/>
      <c r="P93" s="205"/>
      <c r="Q93" s="205"/>
      <c r="R93" s="116"/>
    </row>
    <row r="94" spans="2:47" s="7" customFormat="1" ht="19.899999999999999" customHeight="1">
      <c r="B94" s="113"/>
      <c r="C94" s="114"/>
      <c r="D94" s="115" t="s">
        <v>233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04">
        <f>N177</f>
        <v>0</v>
      </c>
      <c r="O94" s="205"/>
      <c r="P94" s="205"/>
      <c r="Q94" s="205"/>
      <c r="R94" s="116"/>
    </row>
    <row r="95" spans="2:47" s="7" customFormat="1" ht="19.899999999999999" customHeight="1">
      <c r="B95" s="113"/>
      <c r="C95" s="114"/>
      <c r="D95" s="115" t="s">
        <v>113</v>
      </c>
      <c r="E95" s="114"/>
      <c r="F95" s="114"/>
      <c r="G95" s="114"/>
      <c r="H95" s="114"/>
      <c r="I95" s="114"/>
      <c r="J95" s="114"/>
      <c r="K95" s="114"/>
      <c r="L95" s="114"/>
      <c r="M95" s="114"/>
      <c r="N95" s="204">
        <f>N198</f>
        <v>0</v>
      </c>
      <c r="O95" s="205"/>
      <c r="P95" s="205"/>
      <c r="Q95" s="205"/>
      <c r="R95" s="116"/>
    </row>
    <row r="96" spans="2:47" s="1" customFormat="1" ht="21.75" customHeight="1"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3"/>
    </row>
    <row r="97" spans="2:21" s="1" customFormat="1" ht="29.25" customHeight="1">
      <c r="B97" s="31"/>
      <c r="C97" s="108" t="s">
        <v>114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201">
        <v>0</v>
      </c>
      <c r="O97" s="206"/>
      <c r="P97" s="206"/>
      <c r="Q97" s="206"/>
      <c r="R97" s="33"/>
      <c r="T97" s="117"/>
      <c r="U97" s="118" t="s">
        <v>38</v>
      </c>
    </row>
    <row r="98" spans="2:21" s="1" customFormat="1" ht="18" customHeight="1"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3"/>
    </row>
    <row r="99" spans="2:21" s="1" customFormat="1" ht="29.25" customHeight="1">
      <c r="B99" s="31"/>
      <c r="C99" s="99" t="s">
        <v>93</v>
      </c>
      <c r="D99" s="100"/>
      <c r="E99" s="100"/>
      <c r="F99" s="100"/>
      <c r="G99" s="100"/>
      <c r="H99" s="100"/>
      <c r="I99" s="100"/>
      <c r="J99" s="100"/>
      <c r="K99" s="100"/>
      <c r="L99" s="188">
        <f>ROUND(SUM(N88+N97),2)</f>
        <v>0</v>
      </c>
      <c r="M99" s="188"/>
      <c r="N99" s="188"/>
      <c r="O99" s="188"/>
      <c r="P99" s="188"/>
      <c r="Q99" s="188"/>
      <c r="R99" s="33"/>
    </row>
    <row r="100" spans="2:21" s="1" customFormat="1" ht="6.95" customHeight="1"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7"/>
    </row>
    <row r="104" spans="2:21" s="1" customFormat="1" ht="6.95" customHeight="1"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60"/>
    </row>
    <row r="105" spans="2:21" s="1" customFormat="1" ht="36.950000000000003" customHeight="1">
      <c r="B105" s="31"/>
      <c r="C105" s="156" t="s">
        <v>115</v>
      </c>
      <c r="D105" s="193"/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33"/>
    </row>
    <row r="106" spans="2:21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1" s="1" customFormat="1" ht="30" customHeight="1">
      <c r="B107" s="31"/>
      <c r="C107" s="28" t="s">
        <v>17</v>
      </c>
      <c r="D107" s="32"/>
      <c r="E107" s="32"/>
      <c r="F107" s="191" t="str">
        <f>F6</f>
        <v>ZŠ a OŠ Horšovský Týn</v>
      </c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32"/>
      <c r="R107" s="33"/>
    </row>
    <row r="108" spans="2:21" s="1" customFormat="1" ht="36.950000000000003" customHeight="1">
      <c r="B108" s="31"/>
      <c r="C108" s="65" t="s">
        <v>101</v>
      </c>
      <c r="D108" s="32"/>
      <c r="E108" s="32"/>
      <c r="F108" s="172" t="str">
        <f>F7</f>
        <v>2018/0028/a - Vytápění - objekt č.p.64</v>
      </c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32"/>
      <c r="R108" s="33"/>
    </row>
    <row r="109" spans="2:21" s="1" customFormat="1" ht="6.9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21" s="1" customFormat="1" ht="18" customHeight="1">
      <c r="B110" s="31"/>
      <c r="C110" s="28" t="s">
        <v>21</v>
      </c>
      <c r="D110" s="32"/>
      <c r="E110" s="32"/>
      <c r="F110" s="26" t="str">
        <f>F9</f>
        <v>Horšovský Týn</v>
      </c>
      <c r="G110" s="32"/>
      <c r="H110" s="32"/>
      <c r="I110" s="32"/>
      <c r="J110" s="32"/>
      <c r="K110" s="28" t="s">
        <v>23</v>
      </c>
      <c r="L110" s="32"/>
      <c r="M110" s="194" t="str">
        <f>IF(O9="","",O9)</f>
        <v>24. 4. 2018</v>
      </c>
      <c r="N110" s="194"/>
      <c r="O110" s="194"/>
      <c r="P110" s="194"/>
      <c r="Q110" s="32"/>
      <c r="R110" s="33"/>
    </row>
    <row r="111" spans="2:21" s="1" customFormat="1" ht="6.9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1" s="1" customFormat="1">
      <c r="B112" s="31"/>
      <c r="C112" s="28" t="s">
        <v>25</v>
      </c>
      <c r="D112" s="32"/>
      <c r="E112" s="32"/>
      <c r="F112" s="26" t="str">
        <f>E12</f>
        <v xml:space="preserve"> </v>
      </c>
      <c r="G112" s="32"/>
      <c r="H112" s="32"/>
      <c r="I112" s="32"/>
      <c r="J112" s="32"/>
      <c r="K112" s="28" t="s">
        <v>30</v>
      </c>
      <c r="L112" s="32"/>
      <c r="M112" s="158" t="str">
        <f>E18</f>
        <v xml:space="preserve"> </v>
      </c>
      <c r="N112" s="158"/>
      <c r="O112" s="158"/>
      <c r="P112" s="158"/>
      <c r="Q112" s="158"/>
      <c r="R112" s="33"/>
    </row>
    <row r="113" spans="2:65" s="1" customFormat="1" ht="14.45" customHeight="1">
      <c r="B113" s="31"/>
      <c r="C113" s="28" t="s">
        <v>29</v>
      </c>
      <c r="D113" s="32"/>
      <c r="E113" s="32"/>
      <c r="F113" s="26" t="str">
        <f>IF(E15="","",E15)</f>
        <v xml:space="preserve"> </v>
      </c>
      <c r="G113" s="32"/>
      <c r="H113" s="32"/>
      <c r="I113" s="32"/>
      <c r="J113" s="32"/>
      <c r="K113" s="28" t="s">
        <v>32</v>
      </c>
      <c r="L113" s="32"/>
      <c r="M113" s="158" t="str">
        <f>E21</f>
        <v>Milan Pojar</v>
      </c>
      <c r="N113" s="158"/>
      <c r="O113" s="158"/>
      <c r="P113" s="158"/>
      <c r="Q113" s="158"/>
      <c r="R113" s="33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8" customFormat="1" ht="29.25" customHeight="1">
      <c r="B115" s="119"/>
      <c r="C115" s="120" t="s">
        <v>116</v>
      </c>
      <c r="D115" s="121" t="s">
        <v>117</v>
      </c>
      <c r="E115" s="121" t="s">
        <v>56</v>
      </c>
      <c r="F115" s="207" t="s">
        <v>118</v>
      </c>
      <c r="G115" s="207"/>
      <c r="H115" s="207"/>
      <c r="I115" s="207"/>
      <c r="J115" s="121" t="s">
        <v>119</v>
      </c>
      <c r="K115" s="121" t="s">
        <v>120</v>
      </c>
      <c r="L115" s="207" t="s">
        <v>121</v>
      </c>
      <c r="M115" s="207"/>
      <c r="N115" s="207" t="s">
        <v>107</v>
      </c>
      <c r="O115" s="207"/>
      <c r="P115" s="207"/>
      <c r="Q115" s="208"/>
      <c r="R115" s="122"/>
      <c r="T115" s="72" t="s">
        <v>122</v>
      </c>
      <c r="U115" s="73" t="s">
        <v>38</v>
      </c>
      <c r="V115" s="73" t="s">
        <v>123</v>
      </c>
      <c r="W115" s="73" t="s">
        <v>124</v>
      </c>
      <c r="X115" s="73" t="s">
        <v>125</v>
      </c>
      <c r="Y115" s="73" t="s">
        <v>126</v>
      </c>
      <c r="Z115" s="73" t="s">
        <v>127</v>
      </c>
      <c r="AA115" s="74" t="s">
        <v>128</v>
      </c>
    </row>
    <row r="116" spans="2:65" s="1" customFormat="1" ht="29.25" customHeight="1">
      <c r="B116" s="31"/>
      <c r="C116" s="76" t="s">
        <v>103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213">
        <f>BK116</f>
        <v>0</v>
      </c>
      <c r="O116" s="214"/>
      <c r="P116" s="214"/>
      <c r="Q116" s="214"/>
      <c r="R116" s="33"/>
      <c r="T116" s="75"/>
      <c r="U116" s="47"/>
      <c r="V116" s="47"/>
      <c r="W116" s="123">
        <f>W117</f>
        <v>269.40173799999997</v>
      </c>
      <c r="X116" s="47"/>
      <c r="Y116" s="123">
        <f>Y117</f>
        <v>2.3860999999999999</v>
      </c>
      <c r="Z116" s="47"/>
      <c r="AA116" s="124">
        <f>AA117</f>
        <v>0</v>
      </c>
      <c r="AT116" s="18" t="s">
        <v>73</v>
      </c>
      <c r="AU116" s="18" t="s">
        <v>109</v>
      </c>
      <c r="BK116" s="125">
        <f>BK117</f>
        <v>0</v>
      </c>
    </row>
    <row r="117" spans="2:65" s="9" customFormat="1" ht="37.35" customHeight="1">
      <c r="B117" s="126"/>
      <c r="C117" s="127"/>
      <c r="D117" s="128" t="s">
        <v>110</v>
      </c>
      <c r="E117" s="128"/>
      <c r="F117" s="128"/>
      <c r="G117" s="128"/>
      <c r="H117" s="128"/>
      <c r="I117" s="128"/>
      <c r="J117" s="128"/>
      <c r="K117" s="128"/>
      <c r="L117" s="128"/>
      <c r="M117" s="128"/>
      <c r="N117" s="215">
        <f>BK117</f>
        <v>0</v>
      </c>
      <c r="O117" s="202"/>
      <c r="P117" s="202"/>
      <c r="Q117" s="202"/>
      <c r="R117" s="129"/>
      <c r="T117" s="130"/>
      <c r="U117" s="127"/>
      <c r="V117" s="127"/>
      <c r="W117" s="131">
        <f>W118+W128+W143+W154+W177+W198</f>
        <v>269.40173799999997</v>
      </c>
      <c r="X117" s="127"/>
      <c r="Y117" s="131">
        <f>Y118+Y128+Y143+Y154+Y177+Y198</f>
        <v>2.3860999999999999</v>
      </c>
      <c r="Z117" s="127"/>
      <c r="AA117" s="132">
        <f>AA118+AA128+AA143+AA154+AA177+AA198</f>
        <v>0</v>
      </c>
      <c r="AR117" s="133" t="s">
        <v>99</v>
      </c>
      <c r="AT117" s="134" t="s">
        <v>73</v>
      </c>
      <c r="AU117" s="134" t="s">
        <v>74</v>
      </c>
      <c r="AY117" s="133" t="s">
        <v>129</v>
      </c>
      <c r="BK117" s="135">
        <f>BK118+BK128+BK143+BK154+BK177+BK198</f>
        <v>0</v>
      </c>
    </row>
    <row r="118" spans="2:65" s="9" customFormat="1" ht="19.899999999999999" customHeight="1">
      <c r="B118" s="126"/>
      <c r="C118" s="127"/>
      <c r="D118" s="136" t="s">
        <v>231</v>
      </c>
      <c r="E118" s="136"/>
      <c r="F118" s="136"/>
      <c r="G118" s="136"/>
      <c r="H118" s="136"/>
      <c r="I118" s="136"/>
      <c r="J118" s="136"/>
      <c r="K118" s="136"/>
      <c r="L118" s="136"/>
      <c r="M118" s="136"/>
      <c r="N118" s="216">
        <f>BK118</f>
        <v>0</v>
      </c>
      <c r="O118" s="217"/>
      <c r="P118" s="217"/>
      <c r="Q118" s="217"/>
      <c r="R118" s="129"/>
      <c r="T118" s="130"/>
      <c r="U118" s="127"/>
      <c r="V118" s="127"/>
      <c r="W118" s="131">
        <f>SUM(W119:W127)</f>
        <v>4.1215800000000007</v>
      </c>
      <c r="X118" s="127"/>
      <c r="Y118" s="131">
        <f>SUM(Y119:Y127)</f>
        <v>1.7220000000000003E-2</v>
      </c>
      <c r="Z118" s="127"/>
      <c r="AA118" s="132">
        <f>SUM(AA119:AA127)</f>
        <v>0</v>
      </c>
      <c r="AR118" s="133" t="s">
        <v>99</v>
      </c>
      <c r="AT118" s="134" t="s">
        <v>73</v>
      </c>
      <c r="AU118" s="134" t="s">
        <v>82</v>
      </c>
      <c r="AY118" s="133" t="s">
        <v>129</v>
      </c>
      <c r="BK118" s="135">
        <f>SUM(BK119:BK127)</f>
        <v>0</v>
      </c>
    </row>
    <row r="119" spans="2:65" s="1" customFormat="1" ht="25.5" customHeight="1">
      <c r="B119" s="137"/>
      <c r="C119" s="138" t="s">
        <v>82</v>
      </c>
      <c r="D119" s="138" t="s">
        <v>130</v>
      </c>
      <c r="E119" s="139" t="s">
        <v>234</v>
      </c>
      <c r="F119" s="209" t="s">
        <v>235</v>
      </c>
      <c r="G119" s="209"/>
      <c r="H119" s="209"/>
      <c r="I119" s="209"/>
      <c r="J119" s="140" t="s">
        <v>220</v>
      </c>
      <c r="K119" s="141">
        <v>124</v>
      </c>
      <c r="L119" s="210">
        <v>0</v>
      </c>
      <c r="M119" s="210"/>
      <c r="N119" s="210">
        <f t="shared" ref="N119:N127" si="0">ROUND(L119*K119,2)</f>
        <v>0</v>
      </c>
      <c r="O119" s="210"/>
      <c r="P119" s="210"/>
      <c r="Q119" s="210"/>
      <c r="R119" s="142"/>
      <c r="T119" s="143" t="s">
        <v>5</v>
      </c>
      <c r="U119" s="40" t="s">
        <v>39</v>
      </c>
      <c r="V119" s="144">
        <v>3.3000000000000002E-2</v>
      </c>
      <c r="W119" s="144">
        <f t="shared" ref="W119:W127" si="1">V119*K119</f>
        <v>4.0920000000000005</v>
      </c>
      <c r="X119" s="144">
        <v>0</v>
      </c>
      <c r="Y119" s="144">
        <f t="shared" ref="Y119:Y127" si="2">X119*K119</f>
        <v>0</v>
      </c>
      <c r="Z119" s="144">
        <v>0</v>
      </c>
      <c r="AA119" s="145">
        <f t="shared" ref="AA119:AA127" si="3">Z119*K119</f>
        <v>0</v>
      </c>
      <c r="AR119" s="18" t="s">
        <v>134</v>
      </c>
      <c r="AT119" s="18" t="s">
        <v>130</v>
      </c>
      <c r="AU119" s="18" t="s">
        <v>99</v>
      </c>
      <c r="AY119" s="18" t="s">
        <v>129</v>
      </c>
      <c r="BE119" s="146">
        <f t="shared" ref="BE119:BE127" si="4">IF(U119="základní",N119,0)</f>
        <v>0</v>
      </c>
      <c r="BF119" s="146">
        <f t="shared" ref="BF119:BF127" si="5">IF(U119="snížená",N119,0)</f>
        <v>0</v>
      </c>
      <c r="BG119" s="146">
        <f t="shared" ref="BG119:BG127" si="6">IF(U119="zákl. přenesená",N119,0)</f>
        <v>0</v>
      </c>
      <c r="BH119" s="146">
        <f t="shared" ref="BH119:BH127" si="7">IF(U119="sníž. přenesená",N119,0)</f>
        <v>0</v>
      </c>
      <c r="BI119" s="146">
        <f t="shared" ref="BI119:BI127" si="8">IF(U119="nulová",N119,0)</f>
        <v>0</v>
      </c>
      <c r="BJ119" s="18" t="s">
        <v>82</v>
      </c>
      <c r="BK119" s="146">
        <f t="shared" ref="BK119:BK127" si="9">ROUND(L119*K119,2)</f>
        <v>0</v>
      </c>
      <c r="BL119" s="18" t="s">
        <v>134</v>
      </c>
      <c r="BM119" s="18" t="s">
        <v>236</v>
      </c>
    </row>
    <row r="120" spans="2:65" s="1" customFormat="1" ht="25.5" customHeight="1">
      <c r="B120" s="137"/>
      <c r="C120" s="147" t="s">
        <v>99</v>
      </c>
      <c r="D120" s="147" t="s">
        <v>180</v>
      </c>
      <c r="E120" s="148" t="s">
        <v>237</v>
      </c>
      <c r="F120" s="211" t="s">
        <v>238</v>
      </c>
      <c r="G120" s="211"/>
      <c r="H120" s="211"/>
      <c r="I120" s="211"/>
      <c r="J120" s="149" t="s">
        <v>220</v>
      </c>
      <c r="K120" s="150">
        <v>15</v>
      </c>
      <c r="L120" s="212">
        <v>0</v>
      </c>
      <c r="M120" s="212"/>
      <c r="N120" s="212">
        <f t="shared" si="0"/>
        <v>0</v>
      </c>
      <c r="O120" s="210"/>
      <c r="P120" s="210"/>
      <c r="Q120" s="210"/>
      <c r="R120" s="142"/>
      <c r="T120" s="143" t="s">
        <v>5</v>
      </c>
      <c r="U120" s="40" t="s">
        <v>39</v>
      </c>
      <c r="V120" s="144">
        <v>0</v>
      </c>
      <c r="W120" s="144">
        <f t="shared" si="1"/>
        <v>0</v>
      </c>
      <c r="X120" s="144">
        <v>1.8000000000000001E-4</v>
      </c>
      <c r="Y120" s="144">
        <f t="shared" si="2"/>
        <v>2.7000000000000001E-3</v>
      </c>
      <c r="Z120" s="144">
        <v>0</v>
      </c>
      <c r="AA120" s="145">
        <f t="shared" si="3"/>
        <v>0</v>
      </c>
      <c r="AR120" s="18" t="s">
        <v>184</v>
      </c>
      <c r="AT120" s="18" t="s">
        <v>180</v>
      </c>
      <c r="AU120" s="18" t="s">
        <v>99</v>
      </c>
      <c r="AY120" s="18" t="s">
        <v>129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8" t="s">
        <v>82</v>
      </c>
      <c r="BK120" s="146">
        <f t="shared" si="9"/>
        <v>0</v>
      </c>
      <c r="BL120" s="18" t="s">
        <v>134</v>
      </c>
      <c r="BM120" s="18" t="s">
        <v>239</v>
      </c>
    </row>
    <row r="121" spans="2:65" s="1" customFormat="1" ht="25.5" customHeight="1">
      <c r="B121" s="137"/>
      <c r="C121" s="147" t="s">
        <v>139</v>
      </c>
      <c r="D121" s="147" t="s">
        <v>180</v>
      </c>
      <c r="E121" s="148" t="s">
        <v>240</v>
      </c>
      <c r="F121" s="211" t="s">
        <v>241</v>
      </c>
      <c r="G121" s="211"/>
      <c r="H121" s="211"/>
      <c r="I121" s="211"/>
      <c r="J121" s="149" t="s">
        <v>220</v>
      </c>
      <c r="K121" s="150">
        <v>50</v>
      </c>
      <c r="L121" s="212">
        <v>0</v>
      </c>
      <c r="M121" s="212"/>
      <c r="N121" s="212">
        <f t="shared" si="0"/>
        <v>0</v>
      </c>
      <c r="O121" s="210"/>
      <c r="P121" s="210"/>
      <c r="Q121" s="210"/>
      <c r="R121" s="142"/>
      <c r="T121" s="143" t="s">
        <v>5</v>
      </c>
      <c r="U121" s="40" t="s">
        <v>39</v>
      </c>
      <c r="V121" s="144">
        <v>0</v>
      </c>
      <c r="W121" s="144">
        <f t="shared" si="1"/>
        <v>0</v>
      </c>
      <c r="X121" s="144">
        <v>1.6000000000000001E-4</v>
      </c>
      <c r="Y121" s="144">
        <f t="shared" si="2"/>
        <v>8.0000000000000002E-3</v>
      </c>
      <c r="Z121" s="144">
        <v>0</v>
      </c>
      <c r="AA121" s="145">
        <f t="shared" si="3"/>
        <v>0</v>
      </c>
      <c r="AR121" s="18" t="s">
        <v>184</v>
      </c>
      <c r="AT121" s="18" t="s">
        <v>180</v>
      </c>
      <c r="AU121" s="18" t="s">
        <v>99</v>
      </c>
      <c r="AY121" s="18" t="s">
        <v>129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8" t="s">
        <v>82</v>
      </c>
      <c r="BK121" s="146">
        <f t="shared" si="9"/>
        <v>0</v>
      </c>
      <c r="BL121" s="18" t="s">
        <v>134</v>
      </c>
      <c r="BM121" s="18" t="s">
        <v>242</v>
      </c>
    </row>
    <row r="122" spans="2:65" s="1" customFormat="1" ht="25.5" customHeight="1">
      <c r="B122" s="137"/>
      <c r="C122" s="147" t="s">
        <v>143</v>
      </c>
      <c r="D122" s="147" t="s">
        <v>180</v>
      </c>
      <c r="E122" s="148" t="s">
        <v>243</v>
      </c>
      <c r="F122" s="211" t="s">
        <v>244</v>
      </c>
      <c r="G122" s="211"/>
      <c r="H122" s="211"/>
      <c r="I122" s="211"/>
      <c r="J122" s="149" t="s">
        <v>220</v>
      </c>
      <c r="K122" s="150">
        <v>27</v>
      </c>
      <c r="L122" s="212">
        <v>0</v>
      </c>
      <c r="M122" s="212"/>
      <c r="N122" s="212">
        <f t="shared" si="0"/>
        <v>0</v>
      </c>
      <c r="O122" s="210"/>
      <c r="P122" s="210"/>
      <c r="Q122" s="210"/>
      <c r="R122" s="142"/>
      <c r="T122" s="143" t="s">
        <v>5</v>
      </c>
      <c r="U122" s="40" t="s">
        <v>39</v>
      </c>
      <c r="V122" s="144">
        <v>0</v>
      </c>
      <c r="W122" s="144">
        <f t="shared" si="1"/>
        <v>0</v>
      </c>
      <c r="X122" s="144">
        <v>1.3999999999999999E-4</v>
      </c>
      <c r="Y122" s="144">
        <f t="shared" si="2"/>
        <v>3.7799999999999995E-3</v>
      </c>
      <c r="Z122" s="144">
        <v>0</v>
      </c>
      <c r="AA122" s="145">
        <f t="shared" si="3"/>
        <v>0</v>
      </c>
      <c r="AR122" s="18" t="s">
        <v>184</v>
      </c>
      <c r="AT122" s="18" t="s">
        <v>180</v>
      </c>
      <c r="AU122" s="18" t="s">
        <v>99</v>
      </c>
      <c r="AY122" s="18" t="s">
        <v>129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8" t="s">
        <v>82</v>
      </c>
      <c r="BK122" s="146">
        <f t="shared" si="9"/>
        <v>0</v>
      </c>
      <c r="BL122" s="18" t="s">
        <v>134</v>
      </c>
      <c r="BM122" s="18" t="s">
        <v>245</v>
      </c>
    </row>
    <row r="123" spans="2:65" s="1" customFormat="1" ht="25.5" customHeight="1">
      <c r="B123" s="137"/>
      <c r="C123" s="147" t="s">
        <v>147</v>
      </c>
      <c r="D123" s="147" t="s">
        <v>180</v>
      </c>
      <c r="E123" s="148" t="s">
        <v>246</v>
      </c>
      <c r="F123" s="211" t="s">
        <v>247</v>
      </c>
      <c r="G123" s="211"/>
      <c r="H123" s="211"/>
      <c r="I123" s="211"/>
      <c r="J123" s="149" t="s">
        <v>220</v>
      </c>
      <c r="K123" s="150">
        <v>2</v>
      </c>
      <c r="L123" s="212">
        <v>0</v>
      </c>
      <c r="M123" s="212"/>
      <c r="N123" s="212">
        <f t="shared" si="0"/>
        <v>0</v>
      </c>
      <c r="O123" s="210"/>
      <c r="P123" s="210"/>
      <c r="Q123" s="210"/>
      <c r="R123" s="142"/>
      <c r="T123" s="143" t="s">
        <v>5</v>
      </c>
      <c r="U123" s="40" t="s">
        <v>39</v>
      </c>
      <c r="V123" s="144">
        <v>0</v>
      </c>
      <c r="W123" s="144">
        <f t="shared" si="1"/>
        <v>0</v>
      </c>
      <c r="X123" s="144">
        <v>1.2E-4</v>
      </c>
      <c r="Y123" s="144">
        <f t="shared" si="2"/>
        <v>2.4000000000000001E-4</v>
      </c>
      <c r="Z123" s="144">
        <v>0</v>
      </c>
      <c r="AA123" s="145">
        <f t="shared" si="3"/>
        <v>0</v>
      </c>
      <c r="AR123" s="18" t="s">
        <v>184</v>
      </c>
      <c r="AT123" s="18" t="s">
        <v>180</v>
      </c>
      <c r="AU123" s="18" t="s">
        <v>99</v>
      </c>
      <c r="AY123" s="18" t="s">
        <v>129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8" t="s">
        <v>82</v>
      </c>
      <c r="BK123" s="146">
        <f t="shared" si="9"/>
        <v>0</v>
      </c>
      <c r="BL123" s="18" t="s">
        <v>134</v>
      </c>
      <c r="BM123" s="18" t="s">
        <v>248</v>
      </c>
    </row>
    <row r="124" spans="2:65" s="1" customFormat="1" ht="25.5" customHeight="1">
      <c r="B124" s="137"/>
      <c r="C124" s="147" t="s">
        <v>151</v>
      </c>
      <c r="D124" s="147" t="s">
        <v>180</v>
      </c>
      <c r="E124" s="148" t="s">
        <v>249</v>
      </c>
      <c r="F124" s="211" t="s">
        <v>250</v>
      </c>
      <c r="G124" s="211"/>
      <c r="H124" s="211"/>
      <c r="I124" s="211"/>
      <c r="J124" s="149" t="s">
        <v>220</v>
      </c>
      <c r="K124" s="150">
        <v>10</v>
      </c>
      <c r="L124" s="212">
        <v>0</v>
      </c>
      <c r="M124" s="212"/>
      <c r="N124" s="212">
        <f t="shared" si="0"/>
        <v>0</v>
      </c>
      <c r="O124" s="210"/>
      <c r="P124" s="210"/>
      <c r="Q124" s="210"/>
      <c r="R124" s="142"/>
      <c r="T124" s="143" t="s">
        <v>5</v>
      </c>
      <c r="U124" s="40" t="s">
        <v>39</v>
      </c>
      <c r="V124" s="144">
        <v>0</v>
      </c>
      <c r="W124" s="144">
        <f t="shared" si="1"/>
        <v>0</v>
      </c>
      <c r="X124" s="144">
        <v>1.1E-4</v>
      </c>
      <c r="Y124" s="144">
        <f t="shared" si="2"/>
        <v>1.1000000000000001E-3</v>
      </c>
      <c r="Z124" s="144">
        <v>0</v>
      </c>
      <c r="AA124" s="145">
        <f t="shared" si="3"/>
        <v>0</v>
      </c>
      <c r="AR124" s="18" t="s">
        <v>184</v>
      </c>
      <c r="AT124" s="18" t="s">
        <v>180</v>
      </c>
      <c r="AU124" s="18" t="s">
        <v>99</v>
      </c>
      <c r="AY124" s="18" t="s">
        <v>129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82</v>
      </c>
      <c r="BK124" s="146">
        <f t="shared" si="9"/>
        <v>0</v>
      </c>
      <c r="BL124" s="18" t="s">
        <v>134</v>
      </c>
      <c r="BM124" s="18" t="s">
        <v>251</v>
      </c>
    </row>
    <row r="125" spans="2:65" s="1" customFormat="1" ht="25.5" customHeight="1">
      <c r="B125" s="137"/>
      <c r="C125" s="147" t="s">
        <v>155</v>
      </c>
      <c r="D125" s="147" t="s">
        <v>180</v>
      </c>
      <c r="E125" s="148" t="s">
        <v>252</v>
      </c>
      <c r="F125" s="211" t="s">
        <v>253</v>
      </c>
      <c r="G125" s="211"/>
      <c r="H125" s="211"/>
      <c r="I125" s="211"/>
      <c r="J125" s="149" t="s">
        <v>220</v>
      </c>
      <c r="K125" s="150">
        <v>14</v>
      </c>
      <c r="L125" s="212">
        <v>0</v>
      </c>
      <c r="M125" s="212"/>
      <c r="N125" s="212">
        <f t="shared" si="0"/>
        <v>0</v>
      </c>
      <c r="O125" s="210"/>
      <c r="P125" s="210"/>
      <c r="Q125" s="210"/>
      <c r="R125" s="142"/>
      <c r="T125" s="143" t="s">
        <v>5</v>
      </c>
      <c r="U125" s="40" t="s">
        <v>39</v>
      </c>
      <c r="V125" s="144">
        <v>0</v>
      </c>
      <c r="W125" s="144">
        <f t="shared" si="1"/>
        <v>0</v>
      </c>
      <c r="X125" s="144">
        <v>6.9999999999999994E-5</v>
      </c>
      <c r="Y125" s="144">
        <f t="shared" si="2"/>
        <v>9.7999999999999997E-4</v>
      </c>
      <c r="Z125" s="144">
        <v>0</v>
      </c>
      <c r="AA125" s="145">
        <f t="shared" si="3"/>
        <v>0</v>
      </c>
      <c r="AR125" s="18" t="s">
        <v>184</v>
      </c>
      <c r="AT125" s="18" t="s">
        <v>180</v>
      </c>
      <c r="AU125" s="18" t="s">
        <v>99</v>
      </c>
      <c r="AY125" s="18" t="s">
        <v>129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8" t="s">
        <v>82</v>
      </c>
      <c r="BK125" s="146">
        <f t="shared" si="9"/>
        <v>0</v>
      </c>
      <c r="BL125" s="18" t="s">
        <v>134</v>
      </c>
      <c r="BM125" s="18" t="s">
        <v>254</v>
      </c>
    </row>
    <row r="126" spans="2:65" s="1" customFormat="1" ht="25.5" customHeight="1">
      <c r="B126" s="137"/>
      <c r="C126" s="147" t="s">
        <v>159</v>
      </c>
      <c r="D126" s="147" t="s">
        <v>180</v>
      </c>
      <c r="E126" s="148" t="s">
        <v>255</v>
      </c>
      <c r="F126" s="211" t="s">
        <v>256</v>
      </c>
      <c r="G126" s="211"/>
      <c r="H126" s="211"/>
      <c r="I126" s="211"/>
      <c r="J126" s="149" t="s">
        <v>220</v>
      </c>
      <c r="K126" s="150">
        <v>6</v>
      </c>
      <c r="L126" s="212">
        <v>0</v>
      </c>
      <c r="M126" s="212"/>
      <c r="N126" s="212">
        <f t="shared" si="0"/>
        <v>0</v>
      </c>
      <c r="O126" s="210"/>
      <c r="P126" s="210"/>
      <c r="Q126" s="210"/>
      <c r="R126" s="142"/>
      <c r="T126" s="143" t="s">
        <v>5</v>
      </c>
      <c r="U126" s="40" t="s">
        <v>39</v>
      </c>
      <c r="V126" s="144">
        <v>0</v>
      </c>
      <c r="W126" s="144">
        <f t="shared" si="1"/>
        <v>0</v>
      </c>
      <c r="X126" s="144">
        <v>6.9999999999999994E-5</v>
      </c>
      <c r="Y126" s="144">
        <f t="shared" si="2"/>
        <v>4.1999999999999996E-4</v>
      </c>
      <c r="Z126" s="144">
        <v>0</v>
      </c>
      <c r="AA126" s="145">
        <f t="shared" si="3"/>
        <v>0</v>
      </c>
      <c r="AR126" s="18" t="s">
        <v>184</v>
      </c>
      <c r="AT126" s="18" t="s">
        <v>180</v>
      </c>
      <c r="AU126" s="18" t="s">
        <v>99</v>
      </c>
      <c r="AY126" s="18" t="s">
        <v>129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8" t="s">
        <v>82</v>
      </c>
      <c r="BK126" s="146">
        <f t="shared" si="9"/>
        <v>0</v>
      </c>
      <c r="BL126" s="18" t="s">
        <v>134</v>
      </c>
      <c r="BM126" s="18" t="s">
        <v>257</v>
      </c>
    </row>
    <row r="127" spans="2:65" s="1" customFormat="1" ht="25.5" customHeight="1">
      <c r="B127" s="137"/>
      <c r="C127" s="138" t="s">
        <v>163</v>
      </c>
      <c r="D127" s="138" t="s">
        <v>130</v>
      </c>
      <c r="E127" s="139" t="s">
        <v>258</v>
      </c>
      <c r="F127" s="209" t="s">
        <v>259</v>
      </c>
      <c r="G127" s="209"/>
      <c r="H127" s="209"/>
      <c r="I127" s="209"/>
      <c r="J127" s="140" t="s">
        <v>260</v>
      </c>
      <c r="K127" s="141">
        <v>1.7000000000000001E-2</v>
      </c>
      <c r="L127" s="210">
        <v>0</v>
      </c>
      <c r="M127" s="210"/>
      <c r="N127" s="210">
        <f t="shared" si="0"/>
        <v>0</v>
      </c>
      <c r="O127" s="210"/>
      <c r="P127" s="210"/>
      <c r="Q127" s="210"/>
      <c r="R127" s="142"/>
      <c r="T127" s="143" t="s">
        <v>5</v>
      </c>
      <c r="U127" s="40" t="s">
        <v>39</v>
      </c>
      <c r="V127" s="144">
        <v>1.74</v>
      </c>
      <c r="W127" s="144">
        <f t="shared" si="1"/>
        <v>2.9580000000000002E-2</v>
      </c>
      <c r="X127" s="144">
        <v>0</v>
      </c>
      <c r="Y127" s="144">
        <f t="shared" si="2"/>
        <v>0</v>
      </c>
      <c r="Z127" s="144">
        <v>0</v>
      </c>
      <c r="AA127" s="145">
        <f t="shared" si="3"/>
        <v>0</v>
      </c>
      <c r="AR127" s="18" t="s">
        <v>134</v>
      </c>
      <c r="AT127" s="18" t="s">
        <v>130</v>
      </c>
      <c r="AU127" s="18" t="s">
        <v>99</v>
      </c>
      <c r="AY127" s="18" t="s">
        <v>129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8" t="s">
        <v>82</v>
      </c>
      <c r="BK127" s="146">
        <f t="shared" si="9"/>
        <v>0</v>
      </c>
      <c r="BL127" s="18" t="s">
        <v>134</v>
      </c>
      <c r="BM127" s="18" t="s">
        <v>261</v>
      </c>
    </row>
    <row r="128" spans="2:65" s="9" customFormat="1" ht="29.85" customHeight="1">
      <c r="B128" s="126"/>
      <c r="C128" s="127"/>
      <c r="D128" s="136" t="s">
        <v>111</v>
      </c>
      <c r="E128" s="136"/>
      <c r="F128" s="136"/>
      <c r="G128" s="136"/>
      <c r="H128" s="136"/>
      <c r="I128" s="136"/>
      <c r="J128" s="136"/>
      <c r="K128" s="136"/>
      <c r="L128" s="136"/>
      <c r="M128" s="136"/>
      <c r="N128" s="218">
        <f>BK128</f>
        <v>0</v>
      </c>
      <c r="O128" s="219"/>
      <c r="P128" s="219"/>
      <c r="Q128" s="219"/>
      <c r="R128" s="129"/>
      <c r="T128" s="130"/>
      <c r="U128" s="127"/>
      <c r="V128" s="127"/>
      <c r="W128" s="131">
        <f>SUM(W129:W142)</f>
        <v>2.2011200000000004</v>
      </c>
      <c r="X128" s="127"/>
      <c r="Y128" s="131">
        <f>SUM(Y129:Y142)</f>
        <v>9.0150000000000008E-2</v>
      </c>
      <c r="Z128" s="127"/>
      <c r="AA128" s="132">
        <f>SUM(AA129:AA142)</f>
        <v>0</v>
      </c>
      <c r="AR128" s="133" t="s">
        <v>99</v>
      </c>
      <c r="AT128" s="134" t="s">
        <v>73</v>
      </c>
      <c r="AU128" s="134" t="s">
        <v>82</v>
      </c>
      <c r="AY128" s="133" t="s">
        <v>129</v>
      </c>
      <c r="BK128" s="135">
        <f>SUM(BK129:BK142)</f>
        <v>0</v>
      </c>
    </row>
    <row r="129" spans="2:65" s="1" customFormat="1" ht="25.5" customHeight="1">
      <c r="B129" s="137"/>
      <c r="C129" s="138" t="s">
        <v>167</v>
      </c>
      <c r="D129" s="138" t="s">
        <v>130</v>
      </c>
      <c r="E129" s="139" t="s">
        <v>131</v>
      </c>
      <c r="F129" s="209" t="s">
        <v>262</v>
      </c>
      <c r="G129" s="209"/>
      <c r="H129" s="209"/>
      <c r="I129" s="209"/>
      <c r="J129" s="140" t="s">
        <v>133</v>
      </c>
      <c r="K129" s="141">
        <v>1</v>
      </c>
      <c r="L129" s="210">
        <v>0</v>
      </c>
      <c r="M129" s="210"/>
      <c r="N129" s="210">
        <f t="shared" ref="N129:N142" si="10">ROUND(L129*K129,2)</f>
        <v>0</v>
      </c>
      <c r="O129" s="210"/>
      <c r="P129" s="210"/>
      <c r="Q129" s="210"/>
      <c r="R129" s="142"/>
      <c r="T129" s="143" t="s">
        <v>5</v>
      </c>
      <c r="U129" s="40" t="s">
        <v>39</v>
      </c>
      <c r="V129" s="144">
        <v>0</v>
      </c>
      <c r="W129" s="144">
        <f t="shared" ref="W129:W142" si="11">V129*K129</f>
        <v>0</v>
      </c>
      <c r="X129" s="144">
        <v>4.4999999999999998E-2</v>
      </c>
      <c r="Y129" s="144">
        <f t="shared" ref="Y129:Y142" si="12">X129*K129</f>
        <v>4.4999999999999998E-2</v>
      </c>
      <c r="Z129" s="144">
        <v>0</v>
      </c>
      <c r="AA129" s="145">
        <f t="shared" ref="AA129:AA142" si="13">Z129*K129</f>
        <v>0</v>
      </c>
      <c r="AR129" s="18" t="s">
        <v>134</v>
      </c>
      <c r="AT129" s="18" t="s">
        <v>130</v>
      </c>
      <c r="AU129" s="18" t="s">
        <v>99</v>
      </c>
      <c r="AY129" s="18" t="s">
        <v>129</v>
      </c>
      <c r="BE129" s="146">
        <f t="shared" ref="BE129:BE142" si="14">IF(U129="základní",N129,0)</f>
        <v>0</v>
      </c>
      <c r="BF129" s="146">
        <f t="shared" ref="BF129:BF142" si="15">IF(U129="snížená",N129,0)</f>
        <v>0</v>
      </c>
      <c r="BG129" s="146">
        <f t="shared" ref="BG129:BG142" si="16">IF(U129="zákl. přenesená",N129,0)</f>
        <v>0</v>
      </c>
      <c r="BH129" s="146">
        <f t="shared" ref="BH129:BH142" si="17">IF(U129="sníž. přenesená",N129,0)</f>
        <v>0</v>
      </c>
      <c r="BI129" s="146">
        <f t="shared" ref="BI129:BI142" si="18">IF(U129="nulová",N129,0)</f>
        <v>0</v>
      </c>
      <c r="BJ129" s="18" t="s">
        <v>82</v>
      </c>
      <c r="BK129" s="146">
        <f t="shared" ref="BK129:BK142" si="19">ROUND(L129*K129,2)</f>
        <v>0</v>
      </c>
      <c r="BL129" s="18" t="s">
        <v>134</v>
      </c>
      <c r="BM129" s="18" t="s">
        <v>263</v>
      </c>
    </row>
    <row r="130" spans="2:65" s="1" customFormat="1" ht="25.5" customHeight="1">
      <c r="B130" s="137"/>
      <c r="C130" s="138" t="s">
        <v>171</v>
      </c>
      <c r="D130" s="138" t="s">
        <v>130</v>
      </c>
      <c r="E130" s="139" t="s">
        <v>136</v>
      </c>
      <c r="F130" s="209" t="s">
        <v>137</v>
      </c>
      <c r="G130" s="209"/>
      <c r="H130" s="209"/>
      <c r="I130" s="209"/>
      <c r="J130" s="140" t="s">
        <v>133</v>
      </c>
      <c r="K130" s="141">
        <v>1</v>
      </c>
      <c r="L130" s="210">
        <v>0</v>
      </c>
      <c r="M130" s="210"/>
      <c r="N130" s="210">
        <f t="shared" si="10"/>
        <v>0</v>
      </c>
      <c r="O130" s="210"/>
      <c r="P130" s="210"/>
      <c r="Q130" s="210"/>
      <c r="R130" s="142"/>
      <c r="T130" s="143" t="s">
        <v>5</v>
      </c>
      <c r="U130" s="40" t="s">
        <v>39</v>
      </c>
      <c r="V130" s="144">
        <v>0</v>
      </c>
      <c r="W130" s="144">
        <f t="shared" si="11"/>
        <v>0</v>
      </c>
      <c r="X130" s="144">
        <v>1E-3</v>
      </c>
      <c r="Y130" s="144">
        <f t="shared" si="12"/>
        <v>1E-3</v>
      </c>
      <c r="Z130" s="144">
        <v>0</v>
      </c>
      <c r="AA130" s="145">
        <f t="shared" si="13"/>
        <v>0</v>
      </c>
      <c r="AR130" s="18" t="s">
        <v>134</v>
      </c>
      <c r="AT130" s="18" t="s">
        <v>130</v>
      </c>
      <c r="AU130" s="18" t="s">
        <v>99</v>
      </c>
      <c r="AY130" s="18" t="s">
        <v>129</v>
      </c>
      <c r="BE130" s="146">
        <f t="shared" si="14"/>
        <v>0</v>
      </c>
      <c r="BF130" s="146">
        <f t="shared" si="15"/>
        <v>0</v>
      </c>
      <c r="BG130" s="146">
        <f t="shared" si="16"/>
        <v>0</v>
      </c>
      <c r="BH130" s="146">
        <f t="shared" si="17"/>
        <v>0</v>
      </c>
      <c r="BI130" s="146">
        <f t="shared" si="18"/>
        <v>0</v>
      </c>
      <c r="BJ130" s="18" t="s">
        <v>82</v>
      </c>
      <c r="BK130" s="146">
        <f t="shared" si="19"/>
        <v>0</v>
      </c>
      <c r="BL130" s="18" t="s">
        <v>134</v>
      </c>
      <c r="BM130" s="18" t="s">
        <v>264</v>
      </c>
    </row>
    <row r="131" spans="2:65" s="1" customFormat="1" ht="25.5" customHeight="1">
      <c r="B131" s="137"/>
      <c r="C131" s="138" t="s">
        <v>175</v>
      </c>
      <c r="D131" s="138" t="s">
        <v>130</v>
      </c>
      <c r="E131" s="139" t="s">
        <v>140</v>
      </c>
      <c r="F131" s="209" t="s">
        <v>265</v>
      </c>
      <c r="G131" s="209"/>
      <c r="H131" s="209"/>
      <c r="I131" s="209"/>
      <c r="J131" s="140" t="s">
        <v>133</v>
      </c>
      <c r="K131" s="141">
        <v>1</v>
      </c>
      <c r="L131" s="210">
        <v>0</v>
      </c>
      <c r="M131" s="210"/>
      <c r="N131" s="210">
        <f t="shared" si="10"/>
        <v>0</v>
      </c>
      <c r="O131" s="210"/>
      <c r="P131" s="210"/>
      <c r="Q131" s="210"/>
      <c r="R131" s="142"/>
      <c r="T131" s="143" t="s">
        <v>5</v>
      </c>
      <c r="U131" s="40" t="s">
        <v>39</v>
      </c>
      <c r="V131" s="144">
        <v>0</v>
      </c>
      <c r="W131" s="144">
        <f t="shared" si="11"/>
        <v>0</v>
      </c>
      <c r="X131" s="144">
        <v>3.3000000000000002E-2</v>
      </c>
      <c r="Y131" s="144">
        <f t="shared" si="12"/>
        <v>3.3000000000000002E-2</v>
      </c>
      <c r="Z131" s="144">
        <v>0</v>
      </c>
      <c r="AA131" s="145">
        <f t="shared" si="13"/>
        <v>0</v>
      </c>
      <c r="AR131" s="18" t="s">
        <v>134</v>
      </c>
      <c r="AT131" s="18" t="s">
        <v>130</v>
      </c>
      <c r="AU131" s="18" t="s">
        <v>99</v>
      </c>
      <c r="AY131" s="18" t="s">
        <v>129</v>
      </c>
      <c r="BE131" s="146">
        <f t="shared" si="14"/>
        <v>0</v>
      </c>
      <c r="BF131" s="146">
        <f t="shared" si="15"/>
        <v>0</v>
      </c>
      <c r="BG131" s="146">
        <f t="shared" si="16"/>
        <v>0</v>
      </c>
      <c r="BH131" s="146">
        <f t="shared" si="17"/>
        <v>0</v>
      </c>
      <c r="BI131" s="146">
        <f t="shared" si="18"/>
        <v>0</v>
      </c>
      <c r="BJ131" s="18" t="s">
        <v>82</v>
      </c>
      <c r="BK131" s="146">
        <f t="shared" si="19"/>
        <v>0</v>
      </c>
      <c r="BL131" s="18" t="s">
        <v>134</v>
      </c>
      <c r="BM131" s="18" t="s">
        <v>266</v>
      </c>
    </row>
    <row r="132" spans="2:65" s="1" customFormat="1" ht="25.5" customHeight="1">
      <c r="B132" s="137"/>
      <c r="C132" s="138" t="s">
        <v>179</v>
      </c>
      <c r="D132" s="138" t="s">
        <v>130</v>
      </c>
      <c r="E132" s="139" t="s">
        <v>144</v>
      </c>
      <c r="F132" s="209" t="s">
        <v>267</v>
      </c>
      <c r="G132" s="209"/>
      <c r="H132" s="209"/>
      <c r="I132" s="209"/>
      <c r="J132" s="140" t="s">
        <v>133</v>
      </c>
      <c r="K132" s="141">
        <v>1</v>
      </c>
      <c r="L132" s="210">
        <v>0</v>
      </c>
      <c r="M132" s="210"/>
      <c r="N132" s="210">
        <f t="shared" si="10"/>
        <v>0</v>
      </c>
      <c r="O132" s="210"/>
      <c r="P132" s="210"/>
      <c r="Q132" s="210"/>
      <c r="R132" s="142"/>
      <c r="T132" s="143" t="s">
        <v>5</v>
      </c>
      <c r="U132" s="40" t="s">
        <v>39</v>
      </c>
      <c r="V132" s="144">
        <v>0</v>
      </c>
      <c r="W132" s="144">
        <f t="shared" si="11"/>
        <v>0</v>
      </c>
      <c r="X132" s="144">
        <v>5.0000000000000001E-3</v>
      </c>
      <c r="Y132" s="144">
        <f t="shared" si="12"/>
        <v>5.0000000000000001E-3</v>
      </c>
      <c r="Z132" s="144">
        <v>0</v>
      </c>
      <c r="AA132" s="145">
        <f t="shared" si="13"/>
        <v>0</v>
      </c>
      <c r="AR132" s="18" t="s">
        <v>134</v>
      </c>
      <c r="AT132" s="18" t="s">
        <v>130</v>
      </c>
      <c r="AU132" s="18" t="s">
        <v>99</v>
      </c>
      <c r="AY132" s="18" t="s">
        <v>129</v>
      </c>
      <c r="BE132" s="146">
        <f t="shared" si="14"/>
        <v>0</v>
      </c>
      <c r="BF132" s="146">
        <f t="shared" si="15"/>
        <v>0</v>
      </c>
      <c r="BG132" s="146">
        <f t="shared" si="16"/>
        <v>0</v>
      </c>
      <c r="BH132" s="146">
        <f t="shared" si="17"/>
        <v>0</v>
      </c>
      <c r="BI132" s="146">
        <f t="shared" si="18"/>
        <v>0</v>
      </c>
      <c r="BJ132" s="18" t="s">
        <v>82</v>
      </c>
      <c r="BK132" s="146">
        <f t="shared" si="19"/>
        <v>0</v>
      </c>
      <c r="BL132" s="18" t="s">
        <v>134</v>
      </c>
      <c r="BM132" s="18" t="s">
        <v>268</v>
      </c>
    </row>
    <row r="133" spans="2:65" s="1" customFormat="1" ht="25.5" customHeight="1">
      <c r="B133" s="137"/>
      <c r="C133" s="138" t="s">
        <v>186</v>
      </c>
      <c r="D133" s="138" t="s">
        <v>130</v>
      </c>
      <c r="E133" s="139" t="s">
        <v>269</v>
      </c>
      <c r="F133" s="209" t="s">
        <v>270</v>
      </c>
      <c r="G133" s="209"/>
      <c r="H133" s="209"/>
      <c r="I133" s="209"/>
      <c r="J133" s="140" t="s">
        <v>133</v>
      </c>
      <c r="K133" s="141">
        <v>1</v>
      </c>
      <c r="L133" s="210">
        <v>0</v>
      </c>
      <c r="M133" s="210"/>
      <c r="N133" s="210">
        <f t="shared" si="10"/>
        <v>0</v>
      </c>
      <c r="O133" s="210"/>
      <c r="P133" s="210"/>
      <c r="Q133" s="210"/>
      <c r="R133" s="142"/>
      <c r="T133" s="143" t="s">
        <v>5</v>
      </c>
      <c r="U133" s="40" t="s">
        <v>39</v>
      </c>
      <c r="V133" s="144">
        <v>0.25</v>
      </c>
      <c r="W133" s="144">
        <f t="shared" si="11"/>
        <v>0.25</v>
      </c>
      <c r="X133" s="144">
        <v>5.47E-3</v>
      </c>
      <c r="Y133" s="144">
        <f t="shared" si="12"/>
        <v>5.47E-3</v>
      </c>
      <c r="Z133" s="144">
        <v>0</v>
      </c>
      <c r="AA133" s="145">
        <f t="shared" si="13"/>
        <v>0</v>
      </c>
      <c r="AR133" s="18" t="s">
        <v>134</v>
      </c>
      <c r="AT133" s="18" t="s">
        <v>130</v>
      </c>
      <c r="AU133" s="18" t="s">
        <v>99</v>
      </c>
      <c r="AY133" s="18" t="s">
        <v>129</v>
      </c>
      <c r="BE133" s="146">
        <f t="shared" si="14"/>
        <v>0</v>
      </c>
      <c r="BF133" s="146">
        <f t="shared" si="15"/>
        <v>0</v>
      </c>
      <c r="BG133" s="146">
        <f t="shared" si="16"/>
        <v>0</v>
      </c>
      <c r="BH133" s="146">
        <f t="shared" si="17"/>
        <v>0</v>
      </c>
      <c r="BI133" s="146">
        <f t="shared" si="18"/>
        <v>0</v>
      </c>
      <c r="BJ133" s="18" t="s">
        <v>82</v>
      </c>
      <c r="BK133" s="146">
        <f t="shared" si="19"/>
        <v>0</v>
      </c>
      <c r="BL133" s="18" t="s">
        <v>134</v>
      </c>
      <c r="BM133" s="18" t="s">
        <v>271</v>
      </c>
    </row>
    <row r="134" spans="2:65" s="1" customFormat="1" ht="38.25" customHeight="1">
      <c r="B134" s="137"/>
      <c r="C134" s="138" t="s">
        <v>11</v>
      </c>
      <c r="D134" s="138" t="s">
        <v>130</v>
      </c>
      <c r="E134" s="139" t="s">
        <v>272</v>
      </c>
      <c r="F134" s="209" t="s">
        <v>273</v>
      </c>
      <c r="G134" s="209"/>
      <c r="H134" s="209"/>
      <c r="I134" s="209"/>
      <c r="J134" s="140" t="s">
        <v>133</v>
      </c>
      <c r="K134" s="141">
        <v>1</v>
      </c>
      <c r="L134" s="210">
        <v>0</v>
      </c>
      <c r="M134" s="210"/>
      <c r="N134" s="210">
        <f t="shared" si="10"/>
        <v>0</v>
      </c>
      <c r="O134" s="210"/>
      <c r="P134" s="210"/>
      <c r="Q134" s="210"/>
      <c r="R134" s="142"/>
      <c r="T134" s="143" t="s">
        <v>5</v>
      </c>
      <c r="U134" s="40" t="s">
        <v>39</v>
      </c>
      <c r="V134" s="144">
        <v>0.25800000000000001</v>
      </c>
      <c r="W134" s="144">
        <f t="shared" si="11"/>
        <v>0.25800000000000001</v>
      </c>
      <c r="X134" s="144">
        <v>6.8000000000000005E-4</v>
      </c>
      <c r="Y134" s="144">
        <f t="shared" si="12"/>
        <v>6.8000000000000005E-4</v>
      </c>
      <c r="Z134" s="144">
        <v>0</v>
      </c>
      <c r="AA134" s="145">
        <f t="shared" si="13"/>
        <v>0</v>
      </c>
      <c r="AR134" s="18" t="s">
        <v>134</v>
      </c>
      <c r="AT134" s="18" t="s">
        <v>130</v>
      </c>
      <c r="AU134" s="18" t="s">
        <v>99</v>
      </c>
      <c r="AY134" s="18" t="s">
        <v>129</v>
      </c>
      <c r="BE134" s="146">
        <f t="shared" si="14"/>
        <v>0</v>
      </c>
      <c r="BF134" s="146">
        <f t="shared" si="15"/>
        <v>0</v>
      </c>
      <c r="BG134" s="146">
        <f t="shared" si="16"/>
        <v>0</v>
      </c>
      <c r="BH134" s="146">
        <f t="shared" si="17"/>
        <v>0</v>
      </c>
      <c r="BI134" s="146">
        <f t="shared" si="18"/>
        <v>0</v>
      </c>
      <c r="BJ134" s="18" t="s">
        <v>82</v>
      </c>
      <c r="BK134" s="146">
        <f t="shared" si="19"/>
        <v>0</v>
      </c>
      <c r="BL134" s="18" t="s">
        <v>134</v>
      </c>
      <c r="BM134" s="18" t="s">
        <v>274</v>
      </c>
    </row>
    <row r="135" spans="2:65" s="1" customFormat="1" ht="25.5" customHeight="1">
      <c r="B135" s="137"/>
      <c r="C135" s="138" t="s">
        <v>134</v>
      </c>
      <c r="D135" s="138" t="s">
        <v>130</v>
      </c>
      <c r="E135" s="139" t="s">
        <v>148</v>
      </c>
      <c r="F135" s="209" t="s">
        <v>275</v>
      </c>
      <c r="G135" s="209"/>
      <c r="H135" s="209"/>
      <c r="I135" s="209"/>
      <c r="J135" s="140" t="s">
        <v>133</v>
      </c>
      <c r="K135" s="141">
        <v>1</v>
      </c>
      <c r="L135" s="210">
        <v>0</v>
      </c>
      <c r="M135" s="210"/>
      <c r="N135" s="210">
        <f t="shared" si="10"/>
        <v>0</v>
      </c>
      <c r="O135" s="210"/>
      <c r="P135" s="210"/>
      <c r="Q135" s="210"/>
      <c r="R135" s="142"/>
      <c r="T135" s="143" t="s">
        <v>5</v>
      </c>
      <c r="U135" s="40" t="s">
        <v>39</v>
      </c>
      <c r="V135" s="144">
        <v>0</v>
      </c>
      <c r="W135" s="144">
        <f t="shared" si="11"/>
        <v>0</v>
      </c>
      <c r="X135" s="144">
        <v>0</v>
      </c>
      <c r="Y135" s="144">
        <f t="shared" si="12"/>
        <v>0</v>
      </c>
      <c r="Z135" s="144">
        <v>0</v>
      </c>
      <c r="AA135" s="145">
        <f t="shared" si="13"/>
        <v>0</v>
      </c>
      <c r="AR135" s="18" t="s">
        <v>134</v>
      </c>
      <c r="AT135" s="18" t="s">
        <v>130</v>
      </c>
      <c r="AU135" s="18" t="s">
        <v>99</v>
      </c>
      <c r="AY135" s="18" t="s">
        <v>129</v>
      </c>
      <c r="BE135" s="146">
        <f t="shared" si="14"/>
        <v>0</v>
      </c>
      <c r="BF135" s="146">
        <f t="shared" si="15"/>
        <v>0</v>
      </c>
      <c r="BG135" s="146">
        <f t="shared" si="16"/>
        <v>0</v>
      </c>
      <c r="BH135" s="146">
        <f t="shared" si="17"/>
        <v>0</v>
      </c>
      <c r="BI135" s="146">
        <f t="shared" si="18"/>
        <v>0</v>
      </c>
      <c r="BJ135" s="18" t="s">
        <v>82</v>
      </c>
      <c r="BK135" s="146">
        <f t="shared" si="19"/>
        <v>0</v>
      </c>
      <c r="BL135" s="18" t="s">
        <v>134</v>
      </c>
      <c r="BM135" s="18" t="s">
        <v>276</v>
      </c>
    </row>
    <row r="136" spans="2:65" s="1" customFormat="1" ht="25.5" customHeight="1">
      <c r="B136" s="137"/>
      <c r="C136" s="138" t="s">
        <v>196</v>
      </c>
      <c r="D136" s="138" t="s">
        <v>130</v>
      </c>
      <c r="E136" s="139" t="s">
        <v>152</v>
      </c>
      <c r="F136" s="209" t="s">
        <v>277</v>
      </c>
      <c r="G136" s="209"/>
      <c r="H136" s="209"/>
      <c r="I136" s="209"/>
      <c r="J136" s="140" t="s">
        <v>133</v>
      </c>
      <c r="K136" s="141">
        <v>2</v>
      </c>
      <c r="L136" s="210">
        <v>0</v>
      </c>
      <c r="M136" s="210"/>
      <c r="N136" s="210">
        <f t="shared" si="10"/>
        <v>0</v>
      </c>
      <c r="O136" s="210"/>
      <c r="P136" s="210"/>
      <c r="Q136" s="210"/>
      <c r="R136" s="142"/>
      <c r="T136" s="143" t="s">
        <v>5</v>
      </c>
      <c r="U136" s="40" t="s">
        <v>39</v>
      </c>
      <c r="V136" s="144">
        <v>0</v>
      </c>
      <c r="W136" s="144">
        <f t="shared" si="11"/>
        <v>0</v>
      </c>
      <c r="X136" s="144">
        <v>0</v>
      </c>
      <c r="Y136" s="144">
        <f t="shared" si="12"/>
        <v>0</v>
      </c>
      <c r="Z136" s="144">
        <v>0</v>
      </c>
      <c r="AA136" s="145">
        <f t="shared" si="13"/>
        <v>0</v>
      </c>
      <c r="AR136" s="18" t="s">
        <v>134</v>
      </c>
      <c r="AT136" s="18" t="s">
        <v>130</v>
      </c>
      <c r="AU136" s="18" t="s">
        <v>99</v>
      </c>
      <c r="AY136" s="18" t="s">
        <v>129</v>
      </c>
      <c r="BE136" s="146">
        <f t="shared" si="14"/>
        <v>0</v>
      </c>
      <c r="BF136" s="146">
        <f t="shared" si="15"/>
        <v>0</v>
      </c>
      <c r="BG136" s="146">
        <f t="shared" si="16"/>
        <v>0</v>
      </c>
      <c r="BH136" s="146">
        <f t="shared" si="17"/>
        <v>0</v>
      </c>
      <c r="BI136" s="146">
        <f t="shared" si="18"/>
        <v>0</v>
      </c>
      <c r="BJ136" s="18" t="s">
        <v>82</v>
      </c>
      <c r="BK136" s="146">
        <f t="shared" si="19"/>
        <v>0</v>
      </c>
      <c r="BL136" s="18" t="s">
        <v>134</v>
      </c>
      <c r="BM136" s="18" t="s">
        <v>278</v>
      </c>
    </row>
    <row r="137" spans="2:65" s="1" customFormat="1" ht="16.5" customHeight="1">
      <c r="B137" s="137"/>
      <c r="C137" s="138" t="s">
        <v>201</v>
      </c>
      <c r="D137" s="138" t="s">
        <v>130</v>
      </c>
      <c r="E137" s="139" t="s">
        <v>156</v>
      </c>
      <c r="F137" s="209" t="s">
        <v>145</v>
      </c>
      <c r="G137" s="209"/>
      <c r="H137" s="209"/>
      <c r="I137" s="209"/>
      <c r="J137" s="140" t="s">
        <v>133</v>
      </c>
      <c r="K137" s="141">
        <v>1</v>
      </c>
      <c r="L137" s="210">
        <v>0</v>
      </c>
      <c r="M137" s="210"/>
      <c r="N137" s="210">
        <f t="shared" si="10"/>
        <v>0</v>
      </c>
      <c r="O137" s="210"/>
      <c r="P137" s="210"/>
      <c r="Q137" s="210"/>
      <c r="R137" s="142"/>
      <c r="T137" s="143" t="s">
        <v>5</v>
      </c>
      <c r="U137" s="40" t="s">
        <v>39</v>
      </c>
      <c r="V137" s="144">
        <v>0</v>
      </c>
      <c r="W137" s="144">
        <f t="shared" si="11"/>
        <v>0</v>
      </c>
      <c r="X137" s="144">
        <v>0</v>
      </c>
      <c r="Y137" s="144">
        <f t="shared" si="12"/>
        <v>0</v>
      </c>
      <c r="Z137" s="144">
        <v>0</v>
      </c>
      <c r="AA137" s="145">
        <f t="shared" si="13"/>
        <v>0</v>
      </c>
      <c r="AR137" s="18" t="s">
        <v>134</v>
      </c>
      <c r="AT137" s="18" t="s">
        <v>130</v>
      </c>
      <c r="AU137" s="18" t="s">
        <v>99</v>
      </c>
      <c r="AY137" s="18" t="s">
        <v>129</v>
      </c>
      <c r="BE137" s="146">
        <f t="shared" si="14"/>
        <v>0</v>
      </c>
      <c r="BF137" s="146">
        <f t="shared" si="15"/>
        <v>0</v>
      </c>
      <c r="BG137" s="146">
        <f t="shared" si="16"/>
        <v>0</v>
      </c>
      <c r="BH137" s="146">
        <f t="shared" si="17"/>
        <v>0</v>
      </c>
      <c r="BI137" s="146">
        <f t="shared" si="18"/>
        <v>0</v>
      </c>
      <c r="BJ137" s="18" t="s">
        <v>82</v>
      </c>
      <c r="BK137" s="146">
        <f t="shared" si="19"/>
        <v>0</v>
      </c>
      <c r="BL137" s="18" t="s">
        <v>134</v>
      </c>
      <c r="BM137" s="18" t="s">
        <v>279</v>
      </c>
    </row>
    <row r="138" spans="2:65" s="1" customFormat="1" ht="25.5" customHeight="1">
      <c r="B138" s="137"/>
      <c r="C138" s="138" t="s">
        <v>205</v>
      </c>
      <c r="D138" s="138" t="s">
        <v>130</v>
      </c>
      <c r="E138" s="139" t="s">
        <v>160</v>
      </c>
      <c r="F138" s="209" t="s">
        <v>280</v>
      </c>
      <c r="G138" s="209"/>
      <c r="H138" s="209"/>
      <c r="I138" s="209"/>
      <c r="J138" s="140" t="s">
        <v>133</v>
      </c>
      <c r="K138" s="141">
        <v>7</v>
      </c>
      <c r="L138" s="210">
        <v>0</v>
      </c>
      <c r="M138" s="210"/>
      <c r="N138" s="210">
        <f t="shared" si="10"/>
        <v>0</v>
      </c>
      <c r="O138" s="210"/>
      <c r="P138" s="210"/>
      <c r="Q138" s="210"/>
      <c r="R138" s="142"/>
      <c r="T138" s="143" t="s">
        <v>5</v>
      </c>
      <c r="U138" s="40" t="s">
        <v>39</v>
      </c>
      <c r="V138" s="144">
        <v>0</v>
      </c>
      <c r="W138" s="144">
        <f t="shared" si="11"/>
        <v>0</v>
      </c>
      <c r="X138" s="144">
        <v>0</v>
      </c>
      <c r="Y138" s="144">
        <f t="shared" si="12"/>
        <v>0</v>
      </c>
      <c r="Z138" s="144">
        <v>0</v>
      </c>
      <c r="AA138" s="145">
        <f t="shared" si="13"/>
        <v>0</v>
      </c>
      <c r="AR138" s="18" t="s">
        <v>134</v>
      </c>
      <c r="AT138" s="18" t="s">
        <v>130</v>
      </c>
      <c r="AU138" s="18" t="s">
        <v>99</v>
      </c>
      <c r="AY138" s="18" t="s">
        <v>129</v>
      </c>
      <c r="BE138" s="146">
        <f t="shared" si="14"/>
        <v>0</v>
      </c>
      <c r="BF138" s="146">
        <f t="shared" si="15"/>
        <v>0</v>
      </c>
      <c r="BG138" s="146">
        <f t="shared" si="16"/>
        <v>0</v>
      </c>
      <c r="BH138" s="146">
        <f t="shared" si="17"/>
        <v>0</v>
      </c>
      <c r="BI138" s="146">
        <f t="shared" si="18"/>
        <v>0</v>
      </c>
      <c r="BJ138" s="18" t="s">
        <v>82</v>
      </c>
      <c r="BK138" s="146">
        <f t="shared" si="19"/>
        <v>0</v>
      </c>
      <c r="BL138" s="18" t="s">
        <v>134</v>
      </c>
      <c r="BM138" s="18" t="s">
        <v>281</v>
      </c>
    </row>
    <row r="139" spans="2:65" s="1" customFormat="1" ht="16.5" customHeight="1">
      <c r="B139" s="137"/>
      <c r="C139" s="138" t="s">
        <v>209</v>
      </c>
      <c r="D139" s="138" t="s">
        <v>130</v>
      </c>
      <c r="E139" s="139" t="s">
        <v>164</v>
      </c>
      <c r="F139" s="209" t="s">
        <v>282</v>
      </c>
      <c r="G139" s="209"/>
      <c r="H139" s="209"/>
      <c r="I139" s="209"/>
      <c r="J139" s="140" t="s">
        <v>133</v>
      </c>
      <c r="K139" s="141">
        <v>1</v>
      </c>
      <c r="L139" s="210">
        <v>0</v>
      </c>
      <c r="M139" s="210"/>
      <c r="N139" s="210">
        <f t="shared" si="10"/>
        <v>0</v>
      </c>
      <c r="O139" s="210"/>
      <c r="P139" s="210"/>
      <c r="Q139" s="210"/>
      <c r="R139" s="142"/>
      <c r="T139" s="143" t="s">
        <v>5</v>
      </c>
      <c r="U139" s="40" t="s">
        <v>39</v>
      </c>
      <c r="V139" s="144">
        <v>0</v>
      </c>
      <c r="W139" s="144">
        <f t="shared" si="11"/>
        <v>0</v>
      </c>
      <c r="X139" s="144">
        <v>0</v>
      </c>
      <c r="Y139" s="144">
        <f t="shared" si="12"/>
        <v>0</v>
      </c>
      <c r="Z139" s="144">
        <v>0</v>
      </c>
      <c r="AA139" s="145">
        <f t="shared" si="13"/>
        <v>0</v>
      </c>
      <c r="AR139" s="18" t="s">
        <v>134</v>
      </c>
      <c r="AT139" s="18" t="s">
        <v>130</v>
      </c>
      <c r="AU139" s="18" t="s">
        <v>99</v>
      </c>
      <c r="AY139" s="18" t="s">
        <v>129</v>
      </c>
      <c r="BE139" s="146">
        <f t="shared" si="14"/>
        <v>0</v>
      </c>
      <c r="BF139" s="146">
        <f t="shared" si="15"/>
        <v>0</v>
      </c>
      <c r="BG139" s="146">
        <f t="shared" si="16"/>
        <v>0</v>
      </c>
      <c r="BH139" s="146">
        <f t="shared" si="17"/>
        <v>0</v>
      </c>
      <c r="BI139" s="146">
        <f t="shared" si="18"/>
        <v>0</v>
      </c>
      <c r="BJ139" s="18" t="s">
        <v>82</v>
      </c>
      <c r="BK139" s="146">
        <f t="shared" si="19"/>
        <v>0</v>
      </c>
      <c r="BL139" s="18" t="s">
        <v>134</v>
      </c>
      <c r="BM139" s="18" t="s">
        <v>283</v>
      </c>
    </row>
    <row r="140" spans="2:65" s="1" customFormat="1" ht="16.5" customHeight="1">
      <c r="B140" s="137"/>
      <c r="C140" s="138" t="s">
        <v>10</v>
      </c>
      <c r="D140" s="138" t="s">
        <v>130</v>
      </c>
      <c r="E140" s="139" t="s">
        <v>168</v>
      </c>
      <c r="F140" s="209" t="s">
        <v>284</v>
      </c>
      <c r="G140" s="209"/>
      <c r="H140" s="209"/>
      <c r="I140" s="209"/>
      <c r="J140" s="140" t="s">
        <v>133</v>
      </c>
      <c r="K140" s="141">
        <v>1</v>
      </c>
      <c r="L140" s="210">
        <v>0</v>
      </c>
      <c r="M140" s="210"/>
      <c r="N140" s="210">
        <f t="shared" si="10"/>
        <v>0</v>
      </c>
      <c r="O140" s="210"/>
      <c r="P140" s="210"/>
      <c r="Q140" s="210"/>
      <c r="R140" s="142"/>
      <c r="T140" s="143" t="s">
        <v>5</v>
      </c>
      <c r="U140" s="40" t="s">
        <v>39</v>
      </c>
      <c r="V140" s="144">
        <v>0</v>
      </c>
      <c r="W140" s="144">
        <f t="shared" si="11"/>
        <v>0</v>
      </c>
      <c r="X140" s="144">
        <v>0</v>
      </c>
      <c r="Y140" s="144">
        <f t="shared" si="12"/>
        <v>0</v>
      </c>
      <c r="Z140" s="144">
        <v>0</v>
      </c>
      <c r="AA140" s="145">
        <f t="shared" si="13"/>
        <v>0</v>
      </c>
      <c r="AR140" s="18" t="s">
        <v>134</v>
      </c>
      <c r="AT140" s="18" t="s">
        <v>130</v>
      </c>
      <c r="AU140" s="18" t="s">
        <v>99</v>
      </c>
      <c r="AY140" s="18" t="s">
        <v>129</v>
      </c>
      <c r="BE140" s="146">
        <f t="shared" si="14"/>
        <v>0</v>
      </c>
      <c r="BF140" s="146">
        <f t="shared" si="15"/>
        <v>0</v>
      </c>
      <c r="BG140" s="146">
        <f t="shared" si="16"/>
        <v>0</v>
      </c>
      <c r="BH140" s="146">
        <f t="shared" si="17"/>
        <v>0</v>
      </c>
      <c r="BI140" s="146">
        <f t="shared" si="18"/>
        <v>0</v>
      </c>
      <c r="BJ140" s="18" t="s">
        <v>82</v>
      </c>
      <c r="BK140" s="146">
        <f t="shared" si="19"/>
        <v>0</v>
      </c>
      <c r="BL140" s="18" t="s">
        <v>134</v>
      </c>
      <c r="BM140" s="18" t="s">
        <v>285</v>
      </c>
    </row>
    <row r="141" spans="2:65" s="1" customFormat="1" ht="16.5" customHeight="1">
      <c r="B141" s="137"/>
      <c r="C141" s="147" t="s">
        <v>217</v>
      </c>
      <c r="D141" s="147" t="s">
        <v>180</v>
      </c>
      <c r="E141" s="148" t="s">
        <v>286</v>
      </c>
      <c r="F141" s="211" t="s">
        <v>182</v>
      </c>
      <c r="G141" s="211"/>
      <c r="H141" s="211"/>
      <c r="I141" s="211"/>
      <c r="J141" s="149" t="s">
        <v>183</v>
      </c>
      <c r="K141" s="150">
        <v>10</v>
      </c>
      <c r="L141" s="212">
        <v>0</v>
      </c>
      <c r="M141" s="212"/>
      <c r="N141" s="212">
        <f t="shared" si="10"/>
        <v>0</v>
      </c>
      <c r="O141" s="210"/>
      <c r="P141" s="210"/>
      <c r="Q141" s="210"/>
      <c r="R141" s="142"/>
      <c r="T141" s="143" t="s">
        <v>5</v>
      </c>
      <c r="U141" s="40" t="s">
        <v>39</v>
      </c>
      <c r="V141" s="144">
        <v>0</v>
      </c>
      <c r="W141" s="144">
        <f t="shared" si="11"/>
        <v>0</v>
      </c>
      <c r="X141" s="144">
        <v>0</v>
      </c>
      <c r="Y141" s="144">
        <f t="shared" si="12"/>
        <v>0</v>
      </c>
      <c r="Z141" s="144">
        <v>0</v>
      </c>
      <c r="AA141" s="145">
        <f t="shared" si="13"/>
        <v>0</v>
      </c>
      <c r="AR141" s="18" t="s">
        <v>184</v>
      </c>
      <c r="AT141" s="18" t="s">
        <v>180</v>
      </c>
      <c r="AU141" s="18" t="s">
        <v>99</v>
      </c>
      <c r="AY141" s="18" t="s">
        <v>129</v>
      </c>
      <c r="BE141" s="146">
        <f t="shared" si="14"/>
        <v>0</v>
      </c>
      <c r="BF141" s="146">
        <f t="shared" si="15"/>
        <v>0</v>
      </c>
      <c r="BG141" s="146">
        <f t="shared" si="16"/>
        <v>0</v>
      </c>
      <c r="BH141" s="146">
        <f t="shared" si="17"/>
        <v>0</v>
      </c>
      <c r="BI141" s="146">
        <f t="shared" si="18"/>
        <v>0</v>
      </c>
      <c r="BJ141" s="18" t="s">
        <v>82</v>
      </c>
      <c r="BK141" s="146">
        <f t="shared" si="19"/>
        <v>0</v>
      </c>
      <c r="BL141" s="18" t="s">
        <v>134</v>
      </c>
      <c r="BM141" s="18" t="s">
        <v>287</v>
      </c>
    </row>
    <row r="142" spans="2:65" s="1" customFormat="1" ht="25.5" customHeight="1">
      <c r="B142" s="137"/>
      <c r="C142" s="138" t="s">
        <v>222</v>
      </c>
      <c r="D142" s="138" t="s">
        <v>130</v>
      </c>
      <c r="E142" s="139" t="s">
        <v>288</v>
      </c>
      <c r="F142" s="209" t="s">
        <v>289</v>
      </c>
      <c r="G142" s="209"/>
      <c r="H142" s="209"/>
      <c r="I142" s="209"/>
      <c r="J142" s="140" t="s">
        <v>260</v>
      </c>
      <c r="K142" s="141">
        <v>0.16</v>
      </c>
      <c r="L142" s="210">
        <v>0</v>
      </c>
      <c r="M142" s="210"/>
      <c r="N142" s="210">
        <f t="shared" si="10"/>
        <v>0</v>
      </c>
      <c r="O142" s="210"/>
      <c r="P142" s="210"/>
      <c r="Q142" s="210"/>
      <c r="R142" s="142"/>
      <c r="T142" s="143" t="s">
        <v>5</v>
      </c>
      <c r="U142" s="40" t="s">
        <v>39</v>
      </c>
      <c r="V142" s="144">
        <v>10.582000000000001</v>
      </c>
      <c r="W142" s="144">
        <f t="shared" si="11"/>
        <v>1.6931200000000002</v>
      </c>
      <c r="X142" s="144">
        <v>0</v>
      </c>
      <c r="Y142" s="144">
        <f t="shared" si="12"/>
        <v>0</v>
      </c>
      <c r="Z142" s="144">
        <v>0</v>
      </c>
      <c r="AA142" s="145">
        <f t="shared" si="13"/>
        <v>0</v>
      </c>
      <c r="AR142" s="18" t="s">
        <v>134</v>
      </c>
      <c r="AT142" s="18" t="s">
        <v>130</v>
      </c>
      <c r="AU142" s="18" t="s">
        <v>99</v>
      </c>
      <c r="AY142" s="18" t="s">
        <v>129</v>
      </c>
      <c r="BE142" s="146">
        <f t="shared" si="14"/>
        <v>0</v>
      </c>
      <c r="BF142" s="146">
        <f t="shared" si="15"/>
        <v>0</v>
      </c>
      <c r="BG142" s="146">
        <f t="shared" si="16"/>
        <v>0</v>
      </c>
      <c r="BH142" s="146">
        <f t="shared" si="17"/>
        <v>0</v>
      </c>
      <c r="BI142" s="146">
        <f t="shared" si="18"/>
        <v>0</v>
      </c>
      <c r="BJ142" s="18" t="s">
        <v>82</v>
      </c>
      <c r="BK142" s="146">
        <f t="shared" si="19"/>
        <v>0</v>
      </c>
      <c r="BL142" s="18" t="s">
        <v>134</v>
      </c>
      <c r="BM142" s="18" t="s">
        <v>290</v>
      </c>
    </row>
    <row r="143" spans="2:65" s="9" customFormat="1" ht="29.85" customHeight="1">
      <c r="B143" s="126"/>
      <c r="C143" s="127"/>
      <c r="D143" s="136" t="s">
        <v>232</v>
      </c>
      <c r="E143" s="136"/>
      <c r="F143" s="136"/>
      <c r="G143" s="136"/>
      <c r="H143" s="136"/>
      <c r="I143" s="136"/>
      <c r="J143" s="136"/>
      <c r="K143" s="136"/>
      <c r="L143" s="136"/>
      <c r="M143" s="136"/>
      <c r="N143" s="218">
        <f>BK143</f>
        <v>0</v>
      </c>
      <c r="O143" s="219"/>
      <c r="P143" s="219"/>
      <c r="Q143" s="219"/>
      <c r="R143" s="129"/>
      <c r="T143" s="130"/>
      <c r="U143" s="127"/>
      <c r="V143" s="127"/>
      <c r="W143" s="131">
        <f>SUM(W144:W153)</f>
        <v>194.93804399999999</v>
      </c>
      <c r="X143" s="127"/>
      <c r="Y143" s="131">
        <f>SUM(Y144:Y153)</f>
        <v>0.41727999999999998</v>
      </c>
      <c r="Z143" s="127"/>
      <c r="AA143" s="132">
        <f>SUM(AA144:AA153)</f>
        <v>0</v>
      </c>
      <c r="AR143" s="133" t="s">
        <v>99</v>
      </c>
      <c r="AT143" s="134" t="s">
        <v>73</v>
      </c>
      <c r="AU143" s="134" t="s">
        <v>82</v>
      </c>
      <c r="AY143" s="133" t="s">
        <v>129</v>
      </c>
      <c r="BK143" s="135">
        <f>SUM(BK144:BK153)</f>
        <v>0</v>
      </c>
    </row>
    <row r="144" spans="2:65" s="1" customFormat="1" ht="25.5" customHeight="1">
      <c r="B144" s="137"/>
      <c r="C144" s="138" t="s">
        <v>226</v>
      </c>
      <c r="D144" s="138" t="s">
        <v>130</v>
      </c>
      <c r="E144" s="139" t="s">
        <v>291</v>
      </c>
      <c r="F144" s="209" t="s">
        <v>292</v>
      </c>
      <c r="G144" s="209"/>
      <c r="H144" s="209"/>
      <c r="I144" s="209"/>
      <c r="J144" s="140" t="s">
        <v>133</v>
      </c>
      <c r="K144" s="141">
        <v>1</v>
      </c>
      <c r="L144" s="210">
        <v>0</v>
      </c>
      <c r="M144" s="210"/>
      <c r="N144" s="210">
        <f t="shared" ref="N144:N153" si="20">ROUND(L144*K144,2)</f>
        <v>0</v>
      </c>
      <c r="O144" s="210"/>
      <c r="P144" s="210"/>
      <c r="Q144" s="210"/>
      <c r="R144" s="142"/>
      <c r="T144" s="143" t="s">
        <v>5</v>
      </c>
      <c r="U144" s="40" t="s">
        <v>39</v>
      </c>
      <c r="V144" s="144">
        <v>1.1020000000000001</v>
      </c>
      <c r="W144" s="144">
        <f t="shared" ref="W144:W153" si="21">V144*K144</f>
        <v>1.1020000000000001</v>
      </c>
      <c r="X144" s="144">
        <v>1.6299999999999999E-3</v>
      </c>
      <c r="Y144" s="144">
        <f t="shared" ref="Y144:Y153" si="22">X144*K144</f>
        <v>1.6299999999999999E-3</v>
      </c>
      <c r="Z144" s="144">
        <v>0</v>
      </c>
      <c r="AA144" s="145">
        <f t="shared" ref="AA144:AA153" si="23">Z144*K144</f>
        <v>0</v>
      </c>
      <c r="AR144" s="18" t="s">
        <v>134</v>
      </c>
      <c r="AT144" s="18" t="s">
        <v>130</v>
      </c>
      <c r="AU144" s="18" t="s">
        <v>99</v>
      </c>
      <c r="AY144" s="18" t="s">
        <v>129</v>
      </c>
      <c r="BE144" s="146">
        <f t="shared" ref="BE144:BE153" si="24">IF(U144="základní",N144,0)</f>
        <v>0</v>
      </c>
      <c r="BF144" s="146">
        <f t="shared" ref="BF144:BF153" si="25">IF(U144="snížená",N144,0)</f>
        <v>0</v>
      </c>
      <c r="BG144" s="146">
        <f t="shared" ref="BG144:BG153" si="26">IF(U144="zákl. přenesená",N144,0)</f>
        <v>0</v>
      </c>
      <c r="BH144" s="146">
        <f t="shared" ref="BH144:BH153" si="27">IF(U144="sníž. přenesená",N144,0)</f>
        <v>0</v>
      </c>
      <c r="BI144" s="146">
        <f t="shared" ref="BI144:BI153" si="28">IF(U144="nulová",N144,0)</f>
        <v>0</v>
      </c>
      <c r="BJ144" s="18" t="s">
        <v>82</v>
      </c>
      <c r="BK144" s="146">
        <f t="shared" ref="BK144:BK153" si="29">ROUND(L144*K144,2)</f>
        <v>0</v>
      </c>
      <c r="BL144" s="18" t="s">
        <v>134</v>
      </c>
      <c r="BM144" s="18" t="s">
        <v>293</v>
      </c>
    </row>
    <row r="145" spans="2:65" s="1" customFormat="1" ht="25.5" customHeight="1">
      <c r="B145" s="137"/>
      <c r="C145" s="138" t="s">
        <v>294</v>
      </c>
      <c r="D145" s="138" t="s">
        <v>130</v>
      </c>
      <c r="E145" s="139" t="s">
        <v>295</v>
      </c>
      <c r="F145" s="209" t="s">
        <v>296</v>
      </c>
      <c r="G145" s="209"/>
      <c r="H145" s="209"/>
      <c r="I145" s="209"/>
      <c r="J145" s="140" t="s">
        <v>220</v>
      </c>
      <c r="K145" s="141">
        <v>115</v>
      </c>
      <c r="L145" s="210">
        <v>0</v>
      </c>
      <c r="M145" s="210"/>
      <c r="N145" s="210">
        <f t="shared" si="20"/>
        <v>0</v>
      </c>
      <c r="O145" s="210"/>
      <c r="P145" s="210"/>
      <c r="Q145" s="210"/>
      <c r="R145" s="142"/>
      <c r="T145" s="143" t="s">
        <v>5</v>
      </c>
      <c r="U145" s="40" t="s">
        <v>39</v>
      </c>
      <c r="V145" s="144">
        <v>0.41099999999999998</v>
      </c>
      <c r="W145" s="144">
        <f t="shared" si="21"/>
        <v>47.265000000000001</v>
      </c>
      <c r="X145" s="144">
        <v>4.4999999999999999E-4</v>
      </c>
      <c r="Y145" s="144">
        <f t="shared" si="22"/>
        <v>5.1749999999999997E-2</v>
      </c>
      <c r="Z145" s="144">
        <v>0</v>
      </c>
      <c r="AA145" s="145">
        <f t="shared" si="23"/>
        <v>0</v>
      </c>
      <c r="AR145" s="18" t="s">
        <v>134</v>
      </c>
      <c r="AT145" s="18" t="s">
        <v>130</v>
      </c>
      <c r="AU145" s="18" t="s">
        <v>99</v>
      </c>
      <c r="AY145" s="18" t="s">
        <v>129</v>
      </c>
      <c r="BE145" s="146">
        <f t="shared" si="24"/>
        <v>0</v>
      </c>
      <c r="BF145" s="146">
        <f t="shared" si="25"/>
        <v>0</v>
      </c>
      <c r="BG145" s="146">
        <f t="shared" si="26"/>
        <v>0</v>
      </c>
      <c r="BH145" s="146">
        <f t="shared" si="27"/>
        <v>0</v>
      </c>
      <c r="BI145" s="146">
        <f t="shared" si="28"/>
        <v>0</v>
      </c>
      <c r="BJ145" s="18" t="s">
        <v>82</v>
      </c>
      <c r="BK145" s="146">
        <f t="shared" si="29"/>
        <v>0</v>
      </c>
      <c r="BL145" s="18" t="s">
        <v>134</v>
      </c>
      <c r="BM145" s="18" t="s">
        <v>297</v>
      </c>
    </row>
    <row r="146" spans="2:65" s="1" customFormat="1" ht="25.5" customHeight="1">
      <c r="B146" s="137"/>
      <c r="C146" s="138" t="s">
        <v>298</v>
      </c>
      <c r="D146" s="138" t="s">
        <v>130</v>
      </c>
      <c r="E146" s="139" t="s">
        <v>299</v>
      </c>
      <c r="F146" s="209" t="s">
        <v>300</v>
      </c>
      <c r="G146" s="209"/>
      <c r="H146" s="209"/>
      <c r="I146" s="209"/>
      <c r="J146" s="140" t="s">
        <v>220</v>
      </c>
      <c r="K146" s="141">
        <v>80</v>
      </c>
      <c r="L146" s="210">
        <v>0</v>
      </c>
      <c r="M146" s="210"/>
      <c r="N146" s="210">
        <f t="shared" si="20"/>
        <v>0</v>
      </c>
      <c r="O146" s="210"/>
      <c r="P146" s="210"/>
      <c r="Q146" s="210"/>
      <c r="R146" s="142"/>
      <c r="T146" s="143" t="s">
        <v>5</v>
      </c>
      <c r="U146" s="40" t="s">
        <v>39</v>
      </c>
      <c r="V146" s="144">
        <v>0.42099999999999999</v>
      </c>
      <c r="W146" s="144">
        <f t="shared" si="21"/>
        <v>33.68</v>
      </c>
      <c r="X146" s="144">
        <v>6.9999999999999999E-4</v>
      </c>
      <c r="Y146" s="144">
        <f t="shared" si="22"/>
        <v>5.6000000000000001E-2</v>
      </c>
      <c r="Z146" s="144">
        <v>0</v>
      </c>
      <c r="AA146" s="145">
        <f t="shared" si="23"/>
        <v>0</v>
      </c>
      <c r="AR146" s="18" t="s">
        <v>134</v>
      </c>
      <c r="AT146" s="18" t="s">
        <v>130</v>
      </c>
      <c r="AU146" s="18" t="s">
        <v>99</v>
      </c>
      <c r="AY146" s="18" t="s">
        <v>129</v>
      </c>
      <c r="BE146" s="146">
        <f t="shared" si="24"/>
        <v>0</v>
      </c>
      <c r="BF146" s="146">
        <f t="shared" si="25"/>
        <v>0</v>
      </c>
      <c r="BG146" s="146">
        <f t="shared" si="26"/>
        <v>0</v>
      </c>
      <c r="BH146" s="146">
        <f t="shared" si="27"/>
        <v>0</v>
      </c>
      <c r="BI146" s="146">
        <f t="shared" si="28"/>
        <v>0</v>
      </c>
      <c r="BJ146" s="18" t="s">
        <v>82</v>
      </c>
      <c r="BK146" s="146">
        <f t="shared" si="29"/>
        <v>0</v>
      </c>
      <c r="BL146" s="18" t="s">
        <v>134</v>
      </c>
      <c r="BM146" s="18" t="s">
        <v>301</v>
      </c>
    </row>
    <row r="147" spans="2:65" s="1" customFormat="1" ht="25.5" customHeight="1">
      <c r="B147" s="137"/>
      <c r="C147" s="138" t="s">
        <v>302</v>
      </c>
      <c r="D147" s="138" t="s">
        <v>130</v>
      </c>
      <c r="E147" s="139" t="s">
        <v>303</v>
      </c>
      <c r="F147" s="209" t="s">
        <v>304</v>
      </c>
      <c r="G147" s="209"/>
      <c r="H147" s="209"/>
      <c r="I147" s="209"/>
      <c r="J147" s="140" t="s">
        <v>220</v>
      </c>
      <c r="K147" s="141">
        <v>65</v>
      </c>
      <c r="L147" s="210">
        <v>0</v>
      </c>
      <c r="M147" s="210"/>
      <c r="N147" s="210">
        <f t="shared" si="20"/>
        <v>0</v>
      </c>
      <c r="O147" s="210"/>
      <c r="P147" s="210"/>
      <c r="Q147" s="210"/>
      <c r="R147" s="142"/>
      <c r="T147" s="143" t="s">
        <v>5</v>
      </c>
      <c r="U147" s="40" t="s">
        <v>39</v>
      </c>
      <c r="V147" s="144">
        <v>0.42599999999999999</v>
      </c>
      <c r="W147" s="144">
        <f t="shared" si="21"/>
        <v>27.689999999999998</v>
      </c>
      <c r="X147" s="144">
        <v>6.8999999999999997E-4</v>
      </c>
      <c r="Y147" s="144">
        <f t="shared" si="22"/>
        <v>4.4850000000000001E-2</v>
      </c>
      <c r="Z147" s="144">
        <v>0</v>
      </c>
      <c r="AA147" s="145">
        <f t="shared" si="23"/>
        <v>0</v>
      </c>
      <c r="AR147" s="18" t="s">
        <v>134</v>
      </c>
      <c r="AT147" s="18" t="s">
        <v>130</v>
      </c>
      <c r="AU147" s="18" t="s">
        <v>99</v>
      </c>
      <c r="AY147" s="18" t="s">
        <v>129</v>
      </c>
      <c r="BE147" s="146">
        <f t="shared" si="24"/>
        <v>0</v>
      </c>
      <c r="BF147" s="146">
        <f t="shared" si="25"/>
        <v>0</v>
      </c>
      <c r="BG147" s="146">
        <f t="shared" si="26"/>
        <v>0</v>
      </c>
      <c r="BH147" s="146">
        <f t="shared" si="27"/>
        <v>0</v>
      </c>
      <c r="BI147" s="146">
        <f t="shared" si="28"/>
        <v>0</v>
      </c>
      <c r="BJ147" s="18" t="s">
        <v>82</v>
      </c>
      <c r="BK147" s="146">
        <f t="shared" si="29"/>
        <v>0</v>
      </c>
      <c r="BL147" s="18" t="s">
        <v>134</v>
      </c>
      <c r="BM147" s="18" t="s">
        <v>305</v>
      </c>
    </row>
    <row r="148" spans="2:65" s="1" customFormat="1" ht="25.5" customHeight="1">
      <c r="B148" s="137"/>
      <c r="C148" s="138" t="s">
        <v>306</v>
      </c>
      <c r="D148" s="138" t="s">
        <v>130</v>
      </c>
      <c r="E148" s="139" t="s">
        <v>307</v>
      </c>
      <c r="F148" s="209" t="s">
        <v>308</v>
      </c>
      <c r="G148" s="209"/>
      <c r="H148" s="209"/>
      <c r="I148" s="209"/>
      <c r="J148" s="140" t="s">
        <v>220</v>
      </c>
      <c r="K148" s="141">
        <v>35</v>
      </c>
      <c r="L148" s="210">
        <v>0</v>
      </c>
      <c r="M148" s="210"/>
      <c r="N148" s="210">
        <f t="shared" si="20"/>
        <v>0</v>
      </c>
      <c r="O148" s="210"/>
      <c r="P148" s="210"/>
      <c r="Q148" s="210"/>
      <c r="R148" s="142"/>
      <c r="T148" s="143" t="s">
        <v>5</v>
      </c>
      <c r="U148" s="40" t="s">
        <v>39</v>
      </c>
      <c r="V148" s="144">
        <v>0.435</v>
      </c>
      <c r="W148" s="144">
        <f t="shared" si="21"/>
        <v>15.225</v>
      </c>
      <c r="X148" s="144">
        <v>1.2600000000000001E-3</v>
      </c>
      <c r="Y148" s="144">
        <f t="shared" si="22"/>
        <v>4.41E-2</v>
      </c>
      <c r="Z148" s="144">
        <v>0</v>
      </c>
      <c r="AA148" s="145">
        <f t="shared" si="23"/>
        <v>0</v>
      </c>
      <c r="AR148" s="18" t="s">
        <v>134</v>
      </c>
      <c r="AT148" s="18" t="s">
        <v>130</v>
      </c>
      <c r="AU148" s="18" t="s">
        <v>99</v>
      </c>
      <c r="AY148" s="18" t="s">
        <v>129</v>
      </c>
      <c r="BE148" s="146">
        <f t="shared" si="24"/>
        <v>0</v>
      </c>
      <c r="BF148" s="146">
        <f t="shared" si="25"/>
        <v>0</v>
      </c>
      <c r="BG148" s="146">
        <f t="shared" si="26"/>
        <v>0</v>
      </c>
      <c r="BH148" s="146">
        <f t="shared" si="27"/>
        <v>0</v>
      </c>
      <c r="BI148" s="146">
        <f t="shared" si="28"/>
        <v>0</v>
      </c>
      <c r="BJ148" s="18" t="s">
        <v>82</v>
      </c>
      <c r="BK148" s="146">
        <f t="shared" si="29"/>
        <v>0</v>
      </c>
      <c r="BL148" s="18" t="s">
        <v>134</v>
      </c>
      <c r="BM148" s="18" t="s">
        <v>309</v>
      </c>
    </row>
    <row r="149" spans="2:65" s="1" customFormat="1" ht="25.5" customHeight="1">
      <c r="B149" s="137"/>
      <c r="C149" s="138" t="s">
        <v>310</v>
      </c>
      <c r="D149" s="138" t="s">
        <v>130</v>
      </c>
      <c r="E149" s="139" t="s">
        <v>311</v>
      </c>
      <c r="F149" s="209" t="s">
        <v>312</v>
      </c>
      <c r="G149" s="209"/>
      <c r="H149" s="209"/>
      <c r="I149" s="209"/>
      <c r="J149" s="140" t="s">
        <v>220</v>
      </c>
      <c r="K149" s="141">
        <v>45</v>
      </c>
      <c r="L149" s="210">
        <v>0</v>
      </c>
      <c r="M149" s="210"/>
      <c r="N149" s="210">
        <f t="shared" si="20"/>
        <v>0</v>
      </c>
      <c r="O149" s="210"/>
      <c r="P149" s="210"/>
      <c r="Q149" s="210"/>
      <c r="R149" s="142"/>
      <c r="T149" s="143" t="s">
        <v>5</v>
      </c>
      <c r="U149" s="40" t="s">
        <v>39</v>
      </c>
      <c r="V149" s="144">
        <v>0.44</v>
      </c>
      <c r="W149" s="144">
        <f t="shared" si="21"/>
        <v>19.8</v>
      </c>
      <c r="X149" s="144">
        <v>1.5900000000000001E-3</v>
      </c>
      <c r="Y149" s="144">
        <f t="shared" si="22"/>
        <v>7.1550000000000002E-2</v>
      </c>
      <c r="Z149" s="144">
        <v>0</v>
      </c>
      <c r="AA149" s="145">
        <f t="shared" si="23"/>
        <v>0</v>
      </c>
      <c r="AR149" s="18" t="s">
        <v>134</v>
      </c>
      <c r="AT149" s="18" t="s">
        <v>130</v>
      </c>
      <c r="AU149" s="18" t="s">
        <v>99</v>
      </c>
      <c r="AY149" s="18" t="s">
        <v>129</v>
      </c>
      <c r="BE149" s="146">
        <f t="shared" si="24"/>
        <v>0</v>
      </c>
      <c r="BF149" s="146">
        <f t="shared" si="25"/>
        <v>0</v>
      </c>
      <c r="BG149" s="146">
        <f t="shared" si="26"/>
        <v>0</v>
      </c>
      <c r="BH149" s="146">
        <f t="shared" si="27"/>
        <v>0</v>
      </c>
      <c r="BI149" s="146">
        <f t="shared" si="28"/>
        <v>0</v>
      </c>
      <c r="BJ149" s="18" t="s">
        <v>82</v>
      </c>
      <c r="BK149" s="146">
        <f t="shared" si="29"/>
        <v>0</v>
      </c>
      <c r="BL149" s="18" t="s">
        <v>134</v>
      </c>
      <c r="BM149" s="18" t="s">
        <v>313</v>
      </c>
    </row>
    <row r="150" spans="2:65" s="1" customFormat="1" ht="25.5" customHeight="1">
      <c r="B150" s="137"/>
      <c r="C150" s="138" t="s">
        <v>314</v>
      </c>
      <c r="D150" s="138" t="s">
        <v>130</v>
      </c>
      <c r="E150" s="139" t="s">
        <v>315</v>
      </c>
      <c r="F150" s="209" t="s">
        <v>316</v>
      </c>
      <c r="G150" s="209"/>
      <c r="H150" s="209"/>
      <c r="I150" s="209"/>
      <c r="J150" s="140" t="s">
        <v>220</v>
      </c>
      <c r="K150" s="141">
        <v>50</v>
      </c>
      <c r="L150" s="210">
        <v>0</v>
      </c>
      <c r="M150" s="210"/>
      <c r="N150" s="210">
        <f t="shared" si="20"/>
        <v>0</v>
      </c>
      <c r="O150" s="210"/>
      <c r="P150" s="210"/>
      <c r="Q150" s="210"/>
      <c r="R150" s="142"/>
      <c r="T150" s="143" t="s">
        <v>5</v>
      </c>
      <c r="U150" s="40" t="s">
        <v>39</v>
      </c>
      <c r="V150" s="144">
        <v>0.45600000000000002</v>
      </c>
      <c r="W150" s="144">
        <f t="shared" si="21"/>
        <v>22.8</v>
      </c>
      <c r="X150" s="144">
        <v>1.9400000000000001E-3</v>
      </c>
      <c r="Y150" s="144">
        <f t="shared" si="22"/>
        <v>9.7000000000000003E-2</v>
      </c>
      <c r="Z150" s="144">
        <v>0</v>
      </c>
      <c r="AA150" s="145">
        <f t="shared" si="23"/>
        <v>0</v>
      </c>
      <c r="AR150" s="18" t="s">
        <v>134</v>
      </c>
      <c r="AT150" s="18" t="s">
        <v>130</v>
      </c>
      <c r="AU150" s="18" t="s">
        <v>99</v>
      </c>
      <c r="AY150" s="18" t="s">
        <v>129</v>
      </c>
      <c r="BE150" s="146">
        <f t="shared" si="24"/>
        <v>0</v>
      </c>
      <c r="BF150" s="146">
        <f t="shared" si="25"/>
        <v>0</v>
      </c>
      <c r="BG150" s="146">
        <f t="shared" si="26"/>
        <v>0</v>
      </c>
      <c r="BH150" s="146">
        <f t="shared" si="27"/>
        <v>0</v>
      </c>
      <c r="BI150" s="146">
        <f t="shared" si="28"/>
        <v>0</v>
      </c>
      <c r="BJ150" s="18" t="s">
        <v>82</v>
      </c>
      <c r="BK150" s="146">
        <f t="shared" si="29"/>
        <v>0</v>
      </c>
      <c r="BL150" s="18" t="s">
        <v>134</v>
      </c>
      <c r="BM150" s="18" t="s">
        <v>317</v>
      </c>
    </row>
    <row r="151" spans="2:65" s="1" customFormat="1" ht="25.5" customHeight="1">
      <c r="B151" s="137"/>
      <c r="C151" s="138" t="s">
        <v>318</v>
      </c>
      <c r="D151" s="138" t="s">
        <v>130</v>
      </c>
      <c r="E151" s="139" t="s">
        <v>319</v>
      </c>
      <c r="F151" s="209" t="s">
        <v>320</v>
      </c>
      <c r="G151" s="209"/>
      <c r="H151" s="209"/>
      <c r="I151" s="209"/>
      <c r="J151" s="140" t="s">
        <v>220</v>
      </c>
      <c r="K151" s="141">
        <v>15</v>
      </c>
      <c r="L151" s="210">
        <v>0</v>
      </c>
      <c r="M151" s="210"/>
      <c r="N151" s="210">
        <f t="shared" si="20"/>
        <v>0</v>
      </c>
      <c r="O151" s="210"/>
      <c r="P151" s="210"/>
      <c r="Q151" s="210"/>
      <c r="R151" s="142"/>
      <c r="T151" s="143" t="s">
        <v>5</v>
      </c>
      <c r="U151" s="40" t="s">
        <v>39</v>
      </c>
      <c r="V151" s="144">
        <v>0.496</v>
      </c>
      <c r="W151" s="144">
        <f t="shared" si="21"/>
        <v>7.4399999999999995</v>
      </c>
      <c r="X151" s="144">
        <v>3.3600000000000001E-3</v>
      </c>
      <c r="Y151" s="144">
        <f t="shared" si="22"/>
        <v>5.04E-2</v>
      </c>
      <c r="Z151" s="144">
        <v>0</v>
      </c>
      <c r="AA151" s="145">
        <f t="shared" si="23"/>
        <v>0</v>
      </c>
      <c r="AR151" s="18" t="s">
        <v>134</v>
      </c>
      <c r="AT151" s="18" t="s">
        <v>130</v>
      </c>
      <c r="AU151" s="18" t="s">
        <v>99</v>
      </c>
      <c r="AY151" s="18" t="s">
        <v>129</v>
      </c>
      <c r="BE151" s="146">
        <f t="shared" si="24"/>
        <v>0</v>
      </c>
      <c r="BF151" s="146">
        <f t="shared" si="25"/>
        <v>0</v>
      </c>
      <c r="BG151" s="146">
        <f t="shared" si="26"/>
        <v>0</v>
      </c>
      <c r="BH151" s="146">
        <f t="shared" si="27"/>
        <v>0</v>
      </c>
      <c r="BI151" s="146">
        <f t="shared" si="28"/>
        <v>0</v>
      </c>
      <c r="BJ151" s="18" t="s">
        <v>82</v>
      </c>
      <c r="BK151" s="146">
        <f t="shared" si="29"/>
        <v>0</v>
      </c>
      <c r="BL151" s="18" t="s">
        <v>134</v>
      </c>
      <c r="BM151" s="18" t="s">
        <v>321</v>
      </c>
    </row>
    <row r="152" spans="2:65" s="1" customFormat="1" ht="25.5" customHeight="1">
      <c r="B152" s="137"/>
      <c r="C152" s="138" t="s">
        <v>184</v>
      </c>
      <c r="D152" s="138" t="s">
        <v>130</v>
      </c>
      <c r="E152" s="139" t="s">
        <v>322</v>
      </c>
      <c r="F152" s="209" t="s">
        <v>323</v>
      </c>
      <c r="G152" s="209"/>
      <c r="H152" s="209"/>
      <c r="I152" s="209"/>
      <c r="J152" s="140" t="s">
        <v>220</v>
      </c>
      <c r="K152" s="141">
        <v>405</v>
      </c>
      <c r="L152" s="210">
        <v>0</v>
      </c>
      <c r="M152" s="210"/>
      <c r="N152" s="210">
        <f t="shared" si="20"/>
        <v>0</v>
      </c>
      <c r="O152" s="210"/>
      <c r="P152" s="210"/>
      <c r="Q152" s="210"/>
      <c r="R152" s="142"/>
      <c r="T152" s="143" t="s">
        <v>5</v>
      </c>
      <c r="U152" s="40" t="s">
        <v>39</v>
      </c>
      <c r="V152" s="144">
        <v>4.5999999999999999E-2</v>
      </c>
      <c r="W152" s="144">
        <f t="shared" si="21"/>
        <v>18.63</v>
      </c>
      <c r="X152" s="144">
        <v>0</v>
      </c>
      <c r="Y152" s="144">
        <f t="shared" si="22"/>
        <v>0</v>
      </c>
      <c r="Z152" s="144">
        <v>0</v>
      </c>
      <c r="AA152" s="145">
        <f t="shared" si="23"/>
        <v>0</v>
      </c>
      <c r="AR152" s="18" t="s">
        <v>134</v>
      </c>
      <c r="AT152" s="18" t="s">
        <v>130</v>
      </c>
      <c r="AU152" s="18" t="s">
        <v>99</v>
      </c>
      <c r="AY152" s="18" t="s">
        <v>129</v>
      </c>
      <c r="BE152" s="146">
        <f t="shared" si="24"/>
        <v>0</v>
      </c>
      <c r="BF152" s="146">
        <f t="shared" si="25"/>
        <v>0</v>
      </c>
      <c r="BG152" s="146">
        <f t="shared" si="26"/>
        <v>0</v>
      </c>
      <c r="BH152" s="146">
        <f t="shared" si="27"/>
        <v>0</v>
      </c>
      <c r="BI152" s="146">
        <f t="shared" si="28"/>
        <v>0</v>
      </c>
      <c r="BJ152" s="18" t="s">
        <v>82</v>
      </c>
      <c r="BK152" s="146">
        <f t="shared" si="29"/>
        <v>0</v>
      </c>
      <c r="BL152" s="18" t="s">
        <v>134</v>
      </c>
      <c r="BM152" s="18" t="s">
        <v>324</v>
      </c>
    </row>
    <row r="153" spans="2:65" s="1" customFormat="1" ht="25.5" customHeight="1">
      <c r="B153" s="137"/>
      <c r="C153" s="138" t="s">
        <v>325</v>
      </c>
      <c r="D153" s="138" t="s">
        <v>130</v>
      </c>
      <c r="E153" s="139" t="s">
        <v>326</v>
      </c>
      <c r="F153" s="209" t="s">
        <v>327</v>
      </c>
      <c r="G153" s="209"/>
      <c r="H153" s="209"/>
      <c r="I153" s="209"/>
      <c r="J153" s="140" t="s">
        <v>260</v>
      </c>
      <c r="K153" s="141">
        <v>0.41699999999999998</v>
      </c>
      <c r="L153" s="210">
        <v>0</v>
      </c>
      <c r="M153" s="210"/>
      <c r="N153" s="210">
        <f t="shared" si="20"/>
        <v>0</v>
      </c>
      <c r="O153" s="210"/>
      <c r="P153" s="210"/>
      <c r="Q153" s="210"/>
      <c r="R153" s="142"/>
      <c r="T153" s="143" t="s">
        <v>5</v>
      </c>
      <c r="U153" s="40" t="s">
        <v>39</v>
      </c>
      <c r="V153" s="144">
        <v>3.1320000000000001</v>
      </c>
      <c r="W153" s="144">
        <f t="shared" si="21"/>
        <v>1.306044</v>
      </c>
      <c r="X153" s="144">
        <v>0</v>
      </c>
      <c r="Y153" s="144">
        <f t="shared" si="22"/>
        <v>0</v>
      </c>
      <c r="Z153" s="144">
        <v>0</v>
      </c>
      <c r="AA153" s="145">
        <f t="shared" si="23"/>
        <v>0</v>
      </c>
      <c r="AR153" s="18" t="s">
        <v>134</v>
      </c>
      <c r="AT153" s="18" t="s">
        <v>130</v>
      </c>
      <c r="AU153" s="18" t="s">
        <v>99</v>
      </c>
      <c r="AY153" s="18" t="s">
        <v>129</v>
      </c>
      <c r="BE153" s="146">
        <f t="shared" si="24"/>
        <v>0</v>
      </c>
      <c r="BF153" s="146">
        <f t="shared" si="25"/>
        <v>0</v>
      </c>
      <c r="BG153" s="146">
        <f t="shared" si="26"/>
        <v>0</v>
      </c>
      <c r="BH153" s="146">
        <f t="shared" si="27"/>
        <v>0</v>
      </c>
      <c r="BI153" s="146">
        <f t="shared" si="28"/>
        <v>0</v>
      </c>
      <c r="BJ153" s="18" t="s">
        <v>82</v>
      </c>
      <c r="BK153" s="146">
        <f t="shared" si="29"/>
        <v>0</v>
      </c>
      <c r="BL153" s="18" t="s">
        <v>134</v>
      </c>
      <c r="BM153" s="18" t="s">
        <v>328</v>
      </c>
    </row>
    <row r="154" spans="2:65" s="9" customFormat="1" ht="29.85" customHeight="1">
      <c r="B154" s="126"/>
      <c r="C154" s="127"/>
      <c r="D154" s="136" t="s">
        <v>112</v>
      </c>
      <c r="E154" s="136"/>
      <c r="F154" s="136"/>
      <c r="G154" s="136"/>
      <c r="H154" s="136"/>
      <c r="I154" s="136"/>
      <c r="J154" s="136"/>
      <c r="K154" s="136"/>
      <c r="L154" s="136"/>
      <c r="M154" s="136"/>
      <c r="N154" s="218">
        <f>BK154</f>
        <v>0</v>
      </c>
      <c r="O154" s="219"/>
      <c r="P154" s="219"/>
      <c r="Q154" s="219"/>
      <c r="R154" s="129"/>
      <c r="T154" s="130"/>
      <c r="U154" s="127"/>
      <c r="V154" s="127"/>
      <c r="W154" s="131">
        <f>SUM(W155:W176)</f>
        <v>19.994543999999998</v>
      </c>
      <c r="X154" s="127"/>
      <c r="Y154" s="131">
        <f>SUM(Y155:Y176)</f>
        <v>6.6909999999999997E-2</v>
      </c>
      <c r="Z154" s="127"/>
      <c r="AA154" s="132">
        <f>SUM(AA155:AA176)</f>
        <v>0</v>
      </c>
      <c r="AR154" s="133" t="s">
        <v>99</v>
      </c>
      <c r="AT154" s="134" t="s">
        <v>73</v>
      </c>
      <c r="AU154" s="134" t="s">
        <v>82</v>
      </c>
      <c r="AY154" s="133" t="s">
        <v>129</v>
      </c>
      <c r="BK154" s="135">
        <f>SUM(BK155:BK176)</f>
        <v>0</v>
      </c>
    </row>
    <row r="155" spans="2:65" s="1" customFormat="1" ht="25.5" customHeight="1">
      <c r="B155" s="137"/>
      <c r="C155" s="138" t="s">
        <v>329</v>
      </c>
      <c r="D155" s="138" t="s">
        <v>130</v>
      </c>
      <c r="E155" s="139" t="s">
        <v>330</v>
      </c>
      <c r="F155" s="209" t="s">
        <v>331</v>
      </c>
      <c r="G155" s="209"/>
      <c r="H155" s="209"/>
      <c r="I155" s="209"/>
      <c r="J155" s="140" t="s">
        <v>133</v>
      </c>
      <c r="K155" s="141">
        <v>2</v>
      </c>
      <c r="L155" s="210">
        <v>0</v>
      </c>
      <c r="M155" s="210"/>
      <c r="N155" s="210">
        <f t="shared" ref="N155:N176" si="30">ROUND(L155*K155,2)</f>
        <v>0</v>
      </c>
      <c r="O155" s="210"/>
      <c r="P155" s="210"/>
      <c r="Q155" s="210"/>
      <c r="R155" s="142"/>
      <c r="T155" s="143" t="s">
        <v>5</v>
      </c>
      <c r="U155" s="40" t="s">
        <v>39</v>
      </c>
      <c r="V155" s="144">
        <v>5.0999999999999997E-2</v>
      </c>
      <c r="W155" s="144">
        <f t="shared" ref="W155:W176" si="31">V155*K155</f>
        <v>0.10199999999999999</v>
      </c>
      <c r="X155" s="144">
        <v>3.0000000000000001E-5</v>
      </c>
      <c r="Y155" s="144">
        <f t="shared" ref="Y155:Y176" si="32">X155*K155</f>
        <v>6.0000000000000002E-5</v>
      </c>
      <c r="Z155" s="144">
        <v>0</v>
      </c>
      <c r="AA155" s="145">
        <f t="shared" ref="AA155:AA176" si="33">Z155*K155</f>
        <v>0</v>
      </c>
      <c r="AR155" s="18" t="s">
        <v>134</v>
      </c>
      <c r="AT155" s="18" t="s">
        <v>130</v>
      </c>
      <c r="AU155" s="18" t="s">
        <v>99</v>
      </c>
      <c r="AY155" s="18" t="s">
        <v>129</v>
      </c>
      <c r="BE155" s="146">
        <f t="shared" ref="BE155:BE176" si="34">IF(U155="základní",N155,0)</f>
        <v>0</v>
      </c>
      <c r="BF155" s="146">
        <f t="shared" ref="BF155:BF176" si="35">IF(U155="snížená",N155,0)</f>
        <v>0</v>
      </c>
      <c r="BG155" s="146">
        <f t="shared" ref="BG155:BG176" si="36">IF(U155="zákl. přenesená",N155,0)</f>
        <v>0</v>
      </c>
      <c r="BH155" s="146">
        <f t="shared" ref="BH155:BH176" si="37">IF(U155="sníž. přenesená",N155,0)</f>
        <v>0</v>
      </c>
      <c r="BI155" s="146">
        <f t="shared" ref="BI155:BI176" si="38">IF(U155="nulová",N155,0)</f>
        <v>0</v>
      </c>
      <c r="BJ155" s="18" t="s">
        <v>82</v>
      </c>
      <c r="BK155" s="146">
        <f t="shared" ref="BK155:BK176" si="39">ROUND(L155*K155,2)</f>
        <v>0</v>
      </c>
      <c r="BL155" s="18" t="s">
        <v>134</v>
      </c>
      <c r="BM155" s="18" t="s">
        <v>332</v>
      </c>
    </row>
    <row r="156" spans="2:65" s="1" customFormat="1" ht="25.5" customHeight="1">
      <c r="B156" s="137"/>
      <c r="C156" s="138" t="s">
        <v>333</v>
      </c>
      <c r="D156" s="138" t="s">
        <v>130</v>
      </c>
      <c r="E156" s="139" t="s">
        <v>334</v>
      </c>
      <c r="F156" s="209" t="s">
        <v>335</v>
      </c>
      <c r="G156" s="209"/>
      <c r="H156" s="209"/>
      <c r="I156" s="209"/>
      <c r="J156" s="140" t="s">
        <v>133</v>
      </c>
      <c r="K156" s="141">
        <v>4</v>
      </c>
      <c r="L156" s="210">
        <v>0</v>
      </c>
      <c r="M156" s="210"/>
      <c r="N156" s="210">
        <f t="shared" si="30"/>
        <v>0</v>
      </c>
      <c r="O156" s="210"/>
      <c r="P156" s="210"/>
      <c r="Q156" s="210"/>
      <c r="R156" s="142"/>
      <c r="T156" s="143" t="s">
        <v>5</v>
      </c>
      <c r="U156" s="40" t="s">
        <v>39</v>
      </c>
      <c r="V156" s="144">
        <v>5.0999999999999997E-2</v>
      </c>
      <c r="W156" s="144">
        <f t="shared" si="31"/>
        <v>0.20399999999999999</v>
      </c>
      <c r="X156" s="144">
        <v>3.0000000000000001E-5</v>
      </c>
      <c r="Y156" s="144">
        <f t="shared" si="32"/>
        <v>1.2E-4</v>
      </c>
      <c r="Z156" s="144">
        <v>0</v>
      </c>
      <c r="AA156" s="145">
        <f t="shared" si="33"/>
        <v>0</v>
      </c>
      <c r="AR156" s="18" t="s">
        <v>134</v>
      </c>
      <c r="AT156" s="18" t="s">
        <v>130</v>
      </c>
      <c r="AU156" s="18" t="s">
        <v>99</v>
      </c>
      <c r="AY156" s="18" t="s">
        <v>129</v>
      </c>
      <c r="BE156" s="146">
        <f t="shared" si="34"/>
        <v>0</v>
      </c>
      <c r="BF156" s="146">
        <f t="shared" si="35"/>
        <v>0</v>
      </c>
      <c r="BG156" s="146">
        <f t="shared" si="36"/>
        <v>0</v>
      </c>
      <c r="BH156" s="146">
        <f t="shared" si="37"/>
        <v>0</v>
      </c>
      <c r="BI156" s="146">
        <f t="shared" si="38"/>
        <v>0</v>
      </c>
      <c r="BJ156" s="18" t="s">
        <v>82</v>
      </c>
      <c r="BK156" s="146">
        <f t="shared" si="39"/>
        <v>0</v>
      </c>
      <c r="BL156" s="18" t="s">
        <v>134</v>
      </c>
      <c r="BM156" s="18" t="s">
        <v>336</v>
      </c>
    </row>
    <row r="157" spans="2:65" s="1" customFormat="1" ht="25.5" customHeight="1">
      <c r="B157" s="137"/>
      <c r="C157" s="138" t="s">
        <v>337</v>
      </c>
      <c r="D157" s="138" t="s">
        <v>130</v>
      </c>
      <c r="E157" s="139" t="s">
        <v>338</v>
      </c>
      <c r="F157" s="209" t="s">
        <v>339</v>
      </c>
      <c r="G157" s="209"/>
      <c r="H157" s="209"/>
      <c r="I157" s="209"/>
      <c r="J157" s="140" t="s">
        <v>133</v>
      </c>
      <c r="K157" s="141">
        <v>28</v>
      </c>
      <c r="L157" s="210">
        <v>0</v>
      </c>
      <c r="M157" s="210"/>
      <c r="N157" s="210">
        <f t="shared" si="30"/>
        <v>0</v>
      </c>
      <c r="O157" s="210"/>
      <c r="P157" s="210"/>
      <c r="Q157" s="210"/>
      <c r="R157" s="142"/>
      <c r="T157" s="143" t="s">
        <v>5</v>
      </c>
      <c r="U157" s="40" t="s">
        <v>39</v>
      </c>
      <c r="V157" s="144">
        <v>6.2E-2</v>
      </c>
      <c r="W157" s="144">
        <f t="shared" si="31"/>
        <v>1.736</v>
      </c>
      <c r="X157" s="144">
        <v>3.0000000000000001E-5</v>
      </c>
      <c r="Y157" s="144">
        <f t="shared" si="32"/>
        <v>8.4000000000000003E-4</v>
      </c>
      <c r="Z157" s="144">
        <v>0</v>
      </c>
      <c r="AA157" s="145">
        <f t="shared" si="33"/>
        <v>0</v>
      </c>
      <c r="AR157" s="18" t="s">
        <v>134</v>
      </c>
      <c r="AT157" s="18" t="s">
        <v>130</v>
      </c>
      <c r="AU157" s="18" t="s">
        <v>99</v>
      </c>
      <c r="AY157" s="18" t="s">
        <v>129</v>
      </c>
      <c r="BE157" s="146">
        <f t="shared" si="34"/>
        <v>0</v>
      </c>
      <c r="BF157" s="146">
        <f t="shared" si="35"/>
        <v>0</v>
      </c>
      <c r="BG157" s="146">
        <f t="shared" si="36"/>
        <v>0</v>
      </c>
      <c r="BH157" s="146">
        <f t="shared" si="37"/>
        <v>0</v>
      </c>
      <c r="BI157" s="146">
        <f t="shared" si="38"/>
        <v>0</v>
      </c>
      <c r="BJ157" s="18" t="s">
        <v>82</v>
      </c>
      <c r="BK157" s="146">
        <f t="shared" si="39"/>
        <v>0</v>
      </c>
      <c r="BL157" s="18" t="s">
        <v>134</v>
      </c>
      <c r="BM157" s="18" t="s">
        <v>340</v>
      </c>
    </row>
    <row r="158" spans="2:65" s="1" customFormat="1" ht="25.5" customHeight="1">
      <c r="B158" s="137"/>
      <c r="C158" s="138" t="s">
        <v>341</v>
      </c>
      <c r="D158" s="138" t="s">
        <v>130</v>
      </c>
      <c r="E158" s="139" t="s">
        <v>342</v>
      </c>
      <c r="F158" s="209" t="s">
        <v>343</v>
      </c>
      <c r="G158" s="209"/>
      <c r="H158" s="209"/>
      <c r="I158" s="209"/>
      <c r="J158" s="140" t="s">
        <v>133</v>
      </c>
      <c r="K158" s="141">
        <v>1</v>
      </c>
      <c r="L158" s="210">
        <v>0</v>
      </c>
      <c r="M158" s="210"/>
      <c r="N158" s="210">
        <f t="shared" si="30"/>
        <v>0</v>
      </c>
      <c r="O158" s="210"/>
      <c r="P158" s="210"/>
      <c r="Q158" s="210"/>
      <c r="R158" s="142"/>
      <c r="T158" s="143" t="s">
        <v>5</v>
      </c>
      <c r="U158" s="40" t="s">
        <v>39</v>
      </c>
      <c r="V158" s="144">
        <v>0.16500000000000001</v>
      </c>
      <c r="W158" s="144">
        <f t="shared" si="31"/>
        <v>0.16500000000000001</v>
      </c>
      <c r="X158" s="144">
        <v>8.0000000000000007E-5</v>
      </c>
      <c r="Y158" s="144">
        <f t="shared" si="32"/>
        <v>8.0000000000000007E-5</v>
      </c>
      <c r="Z158" s="144">
        <v>0</v>
      </c>
      <c r="AA158" s="145">
        <f t="shared" si="33"/>
        <v>0</v>
      </c>
      <c r="AR158" s="18" t="s">
        <v>134</v>
      </c>
      <c r="AT158" s="18" t="s">
        <v>130</v>
      </c>
      <c r="AU158" s="18" t="s">
        <v>99</v>
      </c>
      <c r="AY158" s="18" t="s">
        <v>129</v>
      </c>
      <c r="BE158" s="146">
        <f t="shared" si="34"/>
        <v>0</v>
      </c>
      <c r="BF158" s="146">
        <f t="shared" si="35"/>
        <v>0</v>
      </c>
      <c r="BG158" s="146">
        <f t="shared" si="36"/>
        <v>0</v>
      </c>
      <c r="BH158" s="146">
        <f t="shared" si="37"/>
        <v>0</v>
      </c>
      <c r="BI158" s="146">
        <f t="shared" si="38"/>
        <v>0</v>
      </c>
      <c r="BJ158" s="18" t="s">
        <v>82</v>
      </c>
      <c r="BK158" s="146">
        <f t="shared" si="39"/>
        <v>0</v>
      </c>
      <c r="BL158" s="18" t="s">
        <v>134</v>
      </c>
      <c r="BM158" s="18" t="s">
        <v>344</v>
      </c>
    </row>
    <row r="159" spans="2:65" s="1" customFormat="1" ht="25.5" customHeight="1">
      <c r="B159" s="137"/>
      <c r="C159" s="138" t="s">
        <v>345</v>
      </c>
      <c r="D159" s="138" t="s">
        <v>130</v>
      </c>
      <c r="E159" s="139" t="s">
        <v>346</v>
      </c>
      <c r="F159" s="209" t="s">
        <v>347</v>
      </c>
      <c r="G159" s="209"/>
      <c r="H159" s="209"/>
      <c r="I159" s="209"/>
      <c r="J159" s="140" t="s">
        <v>133</v>
      </c>
      <c r="K159" s="141">
        <v>3</v>
      </c>
      <c r="L159" s="210">
        <v>0</v>
      </c>
      <c r="M159" s="210"/>
      <c r="N159" s="210">
        <f t="shared" si="30"/>
        <v>0</v>
      </c>
      <c r="O159" s="210"/>
      <c r="P159" s="210"/>
      <c r="Q159" s="210"/>
      <c r="R159" s="142"/>
      <c r="T159" s="143" t="s">
        <v>5</v>
      </c>
      <c r="U159" s="40" t="s">
        <v>39</v>
      </c>
      <c r="V159" s="144">
        <v>0.26800000000000002</v>
      </c>
      <c r="W159" s="144">
        <f t="shared" si="31"/>
        <v>0.80400000000000005</v>
      </c>
      <c r="X159" s="144">
        <v>2.1000000000000001E-4</v>
      </c>
      <c r="Y159" s="144">
        <f t="shared" si="32"/>
        <v>6.3000000000000003E-4</v>
      </c>
      <c r="Z159" s="144">
        <v>0</v>
      </c>
      <c r="AA159" s="145">
        <f t="shared" si="33"/>
        <v>0</v>
      </c>
      <c r="AR159" s="18" t="s">
        <v>134</v>
      </c>
      <c r="AT159" s="18" t="s">
        <v>130</v>
      </c>
      <c r="AU159" s="18" t="s">
        <v>99</v>
      </c>
      <c r="AY159" s="18" t="s">
        <v>129</v>
      </c>
      <c r="BE159" s="146">
        <f t="shared" si="34"/>
        <v>0</v>
      </c>
      <c r="BF159" s="146">
        <f t="shared" si="35"/>
        <v>0</v>
      </c>
      <c r="BG159" s="146">
        <f t="shared" si="36"/>
        <v>0</v>
      </c>
      <c r="BH159" s="146">
        <f t="shared" si="37"/>
        <v>0</v>
      </c>
      <c r="BI159" s="146">
        <f t="shared" si="38"/>
        <v>0</v>
      </c>
      <c r="BJ159" s="18" t="s">
        <v>82</v>
      </c>
      <c r="BK159" s="146">
        <f t="shared" si="39"/>
        <v>0</v>
      </c>
      <c r="BL159" s="18" t="s">
        <v>134</v>
      </c>
      <c r="BM159" s="18" t="s">
        <v>348</v>
      </c>
    </row>
    <row r="160" spans="2:65" s="1" customFormat="1" ht="25.5" customHeight="1">
      <c r="B160" s="137"/>
      <c r="C160" s="138" t="s">
        <v>349</v>
      </c>
      <c r="D160" s="138" t="s">
        <v>130</v>
      </c>
      <c r="E160" s="139" t="s">
        <v>350</v>
      </c>
      <c r="F160" s="209" t="s">
        <v>351</v>
      </c>
      <c r="G160" s="209"/>
      <c r="H160" s="209"/>
      <c r="I160" s="209"/>
      <c r="J160" s="140" t="s">
        <v>133</v>
      </c>
      <c r="K160" s="141">
        <v>3</v>
      </c>
      <c r="L160" s="210">
        <v>0</v>
      </c>
      <c r="M160" s="210"/>
      <c r="N160" s="210">
        <f t="shared" si="30"/>
        <v>0</v>
      </c>
      <c r="O160" s="210"/>
      <c r="P160" s="210"/>
      <c r="Q160" s="210"/>
      <c r="R160" s="142"/>
      <c r="T160" s="143" t="s">
        <v>5</v>
      </c>
      <c r="U160" s="40" t="s">
        <v>39</v>
      </c>
      <c r="V160" s="144">
        <v>0.42199999999999999</v>
      </c>
      <c r="W160" s="144">
        <f t="shared" si="31"/>
        <v>1.266</v>
      </c>
      <c r="X160" s="144">
        <v>3.3E-4</v>
      </c>
      <c r="Y160" s="144">
        <f t="shared" si="32"/>
        <v>9.8999999999999999E-4</v>
      </c>
      <c r="Z160" s="144">
        <v>0</v>
      </c>
      <c r="AA160" s="145">
        <f t="shared" si="33"/>
        <v>0</v>
      </c>
      <c r="AR160" s="18" t="s">
        <v>134</v>
      </c>
      <c r="AT160" s="18" t="s">
        <v>130</v>
      </c>
      <c r="AU160" s="18" t="s">
        <v>99</v>
      </c>
      <c r="AY160" s="18" t="s">
        <v>129</v>
      </c>
      <c r="BE160" s="146">
        <f t="shared" si="34"/>
        <v>0</v>
      </c>
      <c r="BF160" s="146">
        <f t="shared" si="35"/>
        <v>0</v>
      </c>
      <c r="BG160" s="146">
        <f t="shared" si="36"/>
        <v>0</v>
      </c>
      <c r="BH160" s="146">
        <f t="shared" si="37"/>
        <v>0</v>
      </c>
      <c r="BI160" s="146">
        <f t="shared" si="38"/>
        <v>0</v>
      </c>
      <c r="BJ160" s="18" t="s">
        <v>82</v>
      </c>
      <c r="BK160" s="146">
        <f t="shared" si="39"/>
        <v>0</v>
      </c>
      <c r="BL160" s="18" t="s">
        <v>134</v>
      </c>
      <c r="BM160" s="18" t="s">
        <v>352</v>
      </c>
    </row>
    <row r="161" spans="2:65" s="1" customFormat="1" ht="25.5" customHeight="1">
      <c r="B161" s="137"/>
      <c r="C161" s="138" t="s">
        <v>353</v>
      </c>
      <c r="D161" s="138" t="s">
        <v>130</v>
      </c>
      <c r="E161" s="139" t="s">
        <v>354</v>
      </c>
      <c r="F161" s="209" t="s">
        <v>355</v>
      </c>
      <c r="G161" s="209"/>
      <c r="H161" s="209"/>
      <c r="I161" s="209"/>
      <c r="J161" s="140" t="s">
        <v>133</v>
      </c>
      <c r="K161" s="141">
        <v>28</v>
      </c>
      <c r="L161" s="210">
        <v>0</v>
      </c>
      <c r="M161" s="210"/>
      <c r="N161" s="210">
        <f t="shared" si="30"/>
        <v>0</v>
      </c>
      <c r="O161" s="210"/>
      <c r="P161" s="210"/>
      <c r="Q161" s="210"/>
      <c r="R161" s="142"/>
      <c r="T161" s="143" t="s">
        <v>5</v>
      </c>
      <c r="U161" s="40" t="s">
        <v>39</v>
      </c>
      <c r="V161" s="144">
        <v>0.216</v>
      </c>
      <c r="W161" s="144">
        <f t="shared" si="31"/>
        <v>6.048</v>
      </c>
      <c r="X161" s="144">
        <v>1.2E-4</v>
      </c>
      <c r="Y161" s="144">
        <f t="shared" si="32"/>
        <v>3.3600000000000001E-3</v>
      </c>
      <c r="Z161" s="144">
        <v>0</v>
      </c>
      <c r="AA161" s="145">
        <f t="shared" si="33"/>
        <v>0</v>
      </c>
      <c r="AR161" s="18" t="s">
        <v>134</v>
      </c>
      <c r="AT161" s="18" t="s">
        <v>130</v>
      </c>
      <c r="AU161" s="18" t="s">
        <v>99</v>
      </c>
      <c r="AY161" s="18" t="s">
        <v>129</v>
      </c>
      <c r="BE161" s="146">
        <f t="shared" si="34"/>
        <v>0</v>
      </c>
      <c r="BF161" s="146">
        <f t="shared" si="35"/>
        <v>0</v>
      </c>
      <c r="BG161" s="146">
        <f t="shared" si="36"/>
        <v>0</v>
      </c>
      <c r="BH161" s="146">
        <f t="shared" si="37"/>
        <v>0</v>
      </c>
      <c r="BI161" s="146">
        <f t="shared" si="38"/>
        <v>0</v>
      </c>
      <c r="BJ161" s="18" t="s">
        <v>82</v>
      </c>
      <c r="BK161" s="146">
        <f t="shared" si="39"/>
        <v>0</v>
      </c>
      <c r="BL161" s="18" t="s">
        <v>134</v>
      </c>
      <c r="BM161" s="18" t="s">
        <v>356</v>
      </c>
    </row>
    <row r="162" spans="2:65" s="1" customFormat="1" ht="25.5" customHeight="1">
      <c r="B162" s="137"/>
      <c r="C162" s="138" t="s">
        <v>357</v>
      </c>
      <c r="D162" s="138" t="s">
        <v>130</v>
      </c>
      <c r="E162" s="139" t="s">
        <v>358</v>
      </c>
      <c r="F162" s="209" t="s">
        <v>359</v>
      </c>
      <c r="G162" s="209"/>
      <c r="H162" s="209"/>
      <c r="I162" s="209"/>
      <c r="J162" s="140" t="s">
        <v>133</v>
      </c>
      <c r="K162" s="141">
        <v>1</v>
      </c>
      <c r="L162" s="210">
        <v>0</v>
      </c>
      <c r="M162" s="210"/>
      <c r="N162" s="210">
        <f t="shared" si="30"/>
        <v>0</v>
      </c>
      <c r="O162" s="210"/>
      <c r="P162" s="210"/>
      <c r="Q162" s="210"/>
      <c r="R162" s="142"/>
      <c r="T162" s="143" t="s">
        <v>5</v>
      </c>
      <c r="U162" s="40" t="s">
        <v>39</v>
      </c>
      <c r="V162" s="144">
        <v>0.25800000000000001</v>
      </c>
      <c r="W162" s="144">
        <f t="shared" si="31"/>
        <v>0.25800000000000001</v>
      </c>
      <c r="X162" s="144">
        <v>1.4999999999999999E-4</v>
      </c>
      <c r="Y162" s="144">
        <f t="shared" si="32"/>
        <v>1.4999999999999999E-4</v>
      </c>
      <c r="Z162" s="144">
        <v>0</v>
      </c>
      <c r="AA162" s="145">
        <f t="shared" si="33"/>
        <v>0</v>
      </c>
      <c r="AR162" s="18" t="s">
        <v>134</v>
      </c>
      <c r="AT162" s="18" t="s">
        <v>130</v>
      </c>
      <c r="AU162" s="18" t="s">
        <v>99</v>
      </c>
      <c r="AY162" s="18" t="s">
        <v>129</v>
      </c>
      <c r="BE162" s="146">
        <f t="shared" si="34"/>
        <v>0</v>
      </c>
      <c r="BF162" s="146">
        <f t="shared" si="35"/>
        <v>0</v>
      </c>
      <c r="BG162" s="146">
        <f t="shared" si="36"/>
        <v>0</v>
      </c>
      <c r="BH162" s="146">
        <f t="shared" si="37"/>
        <v>0</v>
      </c>
      <c r="BI162" s="146">
        <f t="shared" si="38"/>
        <v>0</v>
      </c>
      <c r="BJ162" s="18" t="s">
        <v>82</v>
      </c>
      <c r="BK162" s="146">
        <f t="shared" si="39"/>
        <v>0</v>
      </c>
      <c r="BL162" s="18" t="s">
        <v>134</v>
      </c>
      <c r="BM162" s="18" t="s">
        <v>360</v>
      </c>
    </row>
    <row r="163" spans="2:65" s="1" customFormat="1" ht="25.5" customHeight="1">
      <c r="B163" s="137"/>
      <c r="C163" s="138" t="s">
        <v>361</v>
      </c>
      <c r="D163" s="138" t="s">
        <v>130</v>
      </c>
      <c r="E163" s="139" t="s">
        <v>362</v>
      </c>
      <c r="F163" s="209" t="s">
        <v>363</v>
      </c>
      <c r="G163" s="209"/>
      <c r="H163" s="209"/>
      <c r="I163" s="209"/>
      <c r="J163" s="140" t="s">
        <v>133</v>
      </c>
      <c r="K163" s="141">
        <v>1</v>
      </c>
      <c r="L163" s="210">
        <v>0</v>
      </c>
      <c r="M163" s="210"/>
      <c r="N163" s="210">
        <f t="shared" si="30"/>
        <v>0</v>
      </c>
      <c r="O163" s="210"/>
      <c r="P163" s="210"/>
      <c r="Q163" s="210"/>
      <c r="R163" s="142"/>
      <c r="T163" s="143" t="s">
        <v>5</v>
      </c>
      <c r="U163" s="40" t="s">
        <v>39</v>
      </c>
      <c r="V163" s="144">
        <v>0.10299999999999999</v>
      </c>
      <c r="W163" s="144">
        <f t="shared" si="31"/>
        <v>0.10299999999999999</v>
      </c>
      <c r="X163" s="144">
        <v>2.4000000000000001E-4</v>
      </c>
      <c r="Y163" s="144">
        <f t="shared" si="32"/>
        <v>2.4000000000000001E-4</v>
      </c>
      <c r="Z163" s="144">
        <v>0</v>
      </c>
      <c r="AA163" s="145">
        <f t="shared" si="33"/>
        <v>0</v>
      </c>
      <c r="AR163" s="18" t="s">
        <v>134</v>
      </c>
      <c r="AT163" s="18" t="s">
        <v>130</v>
      </c>
      <c r="AU163" s="18" t="s">
        <v>99</v>
      </c>
      <c r="AY163" s="18" t="s">
        <v>129</v>
      </c>
      <c r="BE163" s="146">
        <f t="shared" si="34"/>
        <v>0</v>
      </c>
      <c r="BF163" s="146">
        <f t="shared" si="35"/>
        <v>0</v>
      </c>
      <c r="BG163" s="146">
        <f t="shared" si="36"/>
        <v>0</v>
      </c>
      <c r="BH163" s="146">
        <f t="shared" si="37"/>
        <v>0</v>
      </c>
      <c r="BI163" s="146">
        <f t="shared" si="38"/>
        <v>0</v>
      </c>
      <c r="BJ163" s="18" t="s">
        <v>82</v>
      </c>
      <c r="BK163" s="146">
        <f t="shared" si="39"/>
        <v>0</v>
      </c>
      <c r="BL163" s="18" t="s">
        <v>134</v>
      </c>
      <c r="BM163" s="18" t="s">
        <v>364</v>
      </c>
    </row>
    <row r="164" spans="2:65" s="1" customFormat="1" ht="25.5" customHeight="1">
      <c r="B164" s="137"/>
      <c r="C164" s="138" t="s">
        <v>365</v>
      </c>
      <c r="D164" s="138" t="s">
        <v>130</v>
      </c>
      <c r="E164" s="139" t="s">
        <v>366</v>
      </c>
      <c r="F164" s="209" t="s">
        <v>367</v>
      </c>
      <c r="G164" s="209"/>
      <c r="H164" s="209"/>
      <c r="I164" s="209"/>
      <c r="J164" s="140" t="s">
        <v>133</v>
      </c>
      <c r="K164" s="141">
        <v>1</v>
      </c>
      <c r="L164" s="210">
        <v>0</v>
      </c>
      <c r="M164" s="210"/>
      <c r="N164" s="210">
        <f t="shared" si="30"/>
        <v>0</v>
      </c>
      <c r="O164" s="210"/>
      <c r="P164" s="210"/>
      <c r="Q164" s="210"/>
      <c r="R164" s="142"/>
      <c r="T164" s="143" t="s">
        <v>5</v>
      </c>
      <c r="U164" s="40" t="s">
        <v>39</v>
      </c>
      <c r="V164" s="144">
        <v>0.16500000000000001</v>
      </c>
      <c r="W164" s="144">
        <f t="shared" si="31"/>
        <v>0.16500000000000001</v>
      </c>
      <c r="X164" s="144">
        <v>2.5000000000000001E-4</v>
      </c>
      <c r="Y164" s="144">
        <f t="shared" si="32"/>
        <v>2.5000000000000001E-4</v>
      </c>
      <c r="Z164" s="144">
        <v>0</v>
      </c>
      <c r="AA164" s="145">
        <f t="shared" si="33"/>
        <v>0</v>
      </c>
      <c r="AR164" s="18" t="s">
        <v>134</v>
      </c>
      <c r="AT164" s="18" t="s">
        <v>130</v>
      </c>
      <c r="AU164" s="18" t="s">
        <v>99</v>
      </c>
      <c r="AY164" s="18" t="s">
        <v>129</v>
      </c>
      <c r="BE164" s="146">
        <f t="shared" si="34"/>
        <v>0</v>
      </c>
      <c r="BF164" s="146">
        <f t="shared" si="35"/>
        <v>0</v>
      </c>
      <c r="BG164" s="146">
        <f t="shared" si="36"/>
        <v>0</v>
      </c>
      <c r="BH164" s="146">
        <f t="shared" si="37"/>
        <v>0</v>
      </c>
      <c r="BI164" s="146">
        <f t="shared" si="38"/>
        <v>0</v>
      </c>
      <c r="BJ164" s="18" t="s">
        <v>82</v>
      </c>
      <c r="BK164" s="146">
        <f t="shared" si="39"/>
        <v>0</v>
      </c>
      <c r="BL164" s="18" t="s">
        <v>134</v>
      </c>
      <c r="BM164" s="18" t="s">
        <v>368</v>
      </c>
    </row>
    <row r="165" spans="2:65" s="1" customFormat="1" ht="25.5" customHeight="1">
      <c r="B165" s="137"/>
      <c r="C165" s="138" t="s">
        <v>369</v>
      </c>
      <c r="D165" s="138" t="s">
        <v>130</v>
      </c>
      <c r="E165" s="139" t="s">
        <v>370</v>
      </c>
      <c r="F165" s="209" t="s">
        <v>371</v>
      </c>
      <c r="G165" s="209"/>
      <c r="H165" s="209"/>
      <c r="I165" s="209"/>
      <c r="J165" s="140" t="s">
        <v>133</v>
      </c>
      <c r="K165" s="141">
        <v>28</v>
      </c>
      <c r="L165" s="210">
        <v>0</v>
      </c>
      <c r="M165" s="210"/>
      <c r="N165" s="210">
        <f t="shared" si="30"/>
        <v>0</v>
      </c>
      <c r="O165" s="210"/>
      <c r="P165" s="210"/>
      <c r="Q165" s="210"/>
      <c r="R165" s="142"/>
      <c r="T165" s="143" t="s">
        <v>5</v>
      </c>
      <c r="U165" s="40" t="s">
        <v>39</v>
      </c>
      <c r="V165" s="144">
        <v>0.16500000000000001</v>
      </c>
      <c r="W165" s="144">
        <f t="shared" si="31"/>
        <v>4.62</v>
      </c>
      <c r="X165" s="144">
        <v>8.5999999999999998E-4</v>
      </c>
      <c r="Y165" s="144">
        <f t="shared" si="32"/>
        <v>2.4080000000000001E-2</v>
      </c>
      <c r="Z165" s="144">
        <v>0</v>
      </c>
      <c r="AA165" s="145">
        <f t="shared" si="33"/>
        <v>0</v>
      </c>
      <c r="AR165" s="18" t="s">
        <v>134</v>
      </c>
      <c r="AT165" s="18" t="s">
        <v>130</v>
      </c>
      <c r="AU165" s="18" t="s">
        <v>99</v>
      </c>
      <c r="AY165" s="18" t="s">
        <v>129</v>
      </c>
      <c r="BE165" s="146">
        <f t="shared" si="34"/>
        <v>0</v>
      </c>
      <c r="BF165" s="146">
        <f t="shared" si="35"/>
        <v>0</v>
      </c>
      <c r="BG165" s="146">
        <f t="shared" si="36"/>
        <v>0</v>
      </c>
      <c r="BH165" s="146">
        <f t="shared" si="37"/>
        <v>0</v>
      </c>
      <c r="BI165" s="146">
        <f t="shared" si="38"/>
        <v>0</v>
      </c>
      <c r="BJ165" s="18" t="s">
        <v>82</v>
      </c>
      <c r="BK165" s="146">
        <f t="shared" si="39"/>
        <v>0</v>
      </c>
      <c r="BL165" s="18" t="s">
        <v>134</v>
      </c>
      <c r="BM165" s="18" t="s">
        <v>372</v>
      </c>
    </row>
    <row r="166" spans="2:65" s="1" customFormat="1" ht="25.5" customHeight="1">
      <c r="B166" s="137"/>
      <c r="C166" s="138" t="s">
        <v>373</v>
      </c>
      <c r="D166" s="138" t="s">
        <v>130</v>
      </c>
      <c r="E166" s="139" t="s">
        <v>374</v>
      </c>
      <c r="F166" s="209" t="s">
        <v>375</v>
      </c>
      <c r="G166" s="209"/>
      <c r="H166" s="209"/>
      <c r="I166" s="209"/>
      <c r="J166" s="140" t="s">
        <v>133</v>
      </c>
      <c r="K166" s="141">
        <v>2</v>
      </c>
      <c r="L166" s="210">
        <v>0</v>
      </c>
      <c r="M166" s="210"/>
      <c r="N166" s="210">
        <f t="shared" si="30"/>
        <v>0</v>
      </c>
      <c r="O166" s="210"/>
      <c r="P166" s="210"/>
      <c r="Q166" s="210"/>
      <c r="R166" s="142"/>
      <c r="T166" s="143" t="s">
        <v>5</v>
      </c>
      <c r="U166" s="40" t="s">
        <v>39</v>
      </c>
      <c r="V166" s="144">
        <v>8.2000000000000003E-2</v>
      </c>
      <c r="W166" s="144">
        <f t="shared" si="31"/>
        <v>0.16400000000000001</v>
      </c>
      <c r="X166" s="144">
        <v>1.8000000000000001E-4</v>
      </c>
      <c r="Y166" s="144">
        <f t="shared" si="32"/>
        <v>3.6000000000000002E-4</v>
      </c>
      <c r="Z166" s="144">
        <v>0</v>
      </c>
      <c r="AA166" s="145">
        <f t="shared" si="33"/>
        <v>0</v>
      </c>
      <c r="AR166" s="18" t="s">
        <v>134</v>
      </c>
      <c r="AT166" s="18" t="s">
        <v>130</v>
      </c>
      <c r="AU166" s="18" t="s">
        <v>99</v>
      </c>
      <c r="AY166" s="18" t="s">
        <v>129</v>
      </c>
      <c r="BE166" s="146">
        <f t="shared" si="34"/>
        <v>0</v>
      </c>
      <c r="BF166" s="146">
        <f t="shared" si="35"/>
        <v>0</v>
      </c>
      <c r="BG166" s="146">
        <f t="shared" si="36"/>
        <v>0</v>
      </c>
      <c r="BH166" s="146">
        <f t="shared" si="37"/>
        <v>0</v>
      </c>
      <c r="BI166" s="146">
        <f t="shared" si="38"/>
        <v>0</v>
      </c>
      <c r="BJ166" s="18" t="s">
        <v>82</v>
      </c>
      <c r="BK166" s="146">
        <f t="shared" si="39"/>
        <v>0</v>
      </c>
      <c r="BL166" s="18" t="s">
        <v>134</v>
      </c>
      <c r="BM166" s="18" t="s">
        <v>376</v>
      </c>
    </row>
    <row r="167" spans="2:65" s="1" customFormat="1" ht="25.5" customHeight="1">
      <c r="B167" s="137"/>
      <c r="C167" s="138" t="s">
        <v>377</v>
      </c>
      <c r="D167" s="138" t="s">
        <v>130</v>
      </c>
      <c r="E167" s="139" t="s">
        <v>378</v>
      </c>
      <c r="F167" s="209" t="s">
        <v>379</v>
      </c>
      <c r="G167" s="209"/>
      <c r="H167" s="209"/>
      <c r="I167" s="209"/>
      <c r="J167" s="140" t="s">
        <v>133</v>
      </c>
      <c r="K167" s="141">
        <v>3</v>
      </c>
      <c r="L167" s="210">
        <v>0</v>
      </c>
      <c r="M167" s="210"/>
      <c r="N167" s="210">
        <f t="shared" si="30"/>
        <v>0</v>
      </c>
      <c r="O167" s="210"/>
      <c r="P167" s="210"/>
      <c r="Q167" s="210"/>
      <c r="R167" s="142"/>
      <c r="T167" s="143" t="s">
        <v>5</v>
      </c>
      <c r="U167" s="40" t="s">
        <v>39</v>
      </c>
      <c r="V167" s="144">
        <v>8.2000000000000003E-2</v>
      </c>
      <c r="W167" s="144">
        <f t="shared" si="31"/>
        <v>0.246</v>
      </c>
      <c r="X167" s="144">
        <v>2.2000000000000001E-4</v>
      </c>
      <c r="Y167" s="144">
        <f t="shared" si="32"/>
        <v>6.6E-4</v>
      </c>
      <c r="Z167" s="144">
        <v>0</v>
      </c>
      <c r="AA167" s="145">
        <f t="shared" si="33"/>
        <v>0</v>
      </c>
      <c r="AR167" s="18" t="s">
        <v>134</v>
      </c>
      <c r="AT167" s="18" t="s">
        <v>130</v>
      </c>
      <c r="AU167" s="18" t="s">
        <v>99</v>
      </c>
      <c r="AY167" s="18" t="s">
        <v>129</v>
      </c>
      <c r="BE167" s="146">
        <f t="shared" si="34"/>
        <v>0</v>
      </c>
      <c r="BF167" s="146">
        <f t="shared" si="35"/>
        <v>0</v>
      </c>
      <c r="BG167" s="146">
        <f t="shared" si="36"/>
        <v>0</v>
      </c>
      <c r="BH167" s="146">
        <f t="shared" si="37"/>
        <v>0</v>
      </c>
      <c r="BI167" s="146">
        <f t="shared" si="38"/>
        <v>0</v>
      </c>
      <c r="BJ167" s="18" t="s">
        <v>82</v>
      </c>
      <c r="BK167" s="146">
        <f t="shared" si="39"/>
        <v>0</v>
      </c>
      <c r="BL167" s="18" t="s">
        <v>134</v>
      </c>
      <c r="BM167" s="18" t="s">
        <v>380</v>
      </c>
    </row>
    <row r="168" spans="2:65" s="1" customFormat="1" ht="25.5" customHeight="1">
      <c r="B168" s="137"/>
      <c r="C168" s="138" t="s">
        <v>381</v>
      </c>
      <c r="D168" s="138" t="s">
        <v>130</v>
      </c>
      <c r="E168" s="139" t="s">
        <v>382</v>
      </c>
      <c r="F168" s="209" t="s">
        <v>383</v>
      </c>
      <c r="G168" s="209"/>
      <c r="H168" s="209"/>
      <c r="I168" s="209"/>
      <c r="J168" s="140" t="s">
        <v>133</v>
      </c>
      <c r="K168" s="141">
        <v>1</v>
      </c>
      <c r="L168" s="210">
        <v>0</v>
      </c>
      <c r="M168" s="210"/>
      <c r="N168" s="210">
        <f t="shared" si="30"/>
        <v>0</v>
      </c>
      <c r="O168" s="210"/>
      <c r="P168" s="210"/>
      <c r="Q168" s="210"/>
      <c r="R168" s="142"/>
      <c r="T168" s="143" t="s">
        <v>5</v>
      </c>
      <c r="U168" s="40" t="s">
        <v>39</v>
      </c>
      <c r="V168" s="144">
        <v>0.26800000000000002</v>
      </c>
      <c r="W168" s="144">
        <f t="shared" si="31"/>
        <v>0.26800000000000002</v>
      </c>
      <c r="X168" s="144">
        <v>1.24E-3</v>
      </c>
      <c r="Y168" s="144">
        <f t="shared" si="32"/>
        <v>1.24E-3</v>
      </c>
      <c r="Z168" s="144">
        <v>0</v>
      </c>
      <c r="AA168" s="145">
        <f t="shared" si="33"/>
        <v>0</v>
      </c>
      <c r="AR168" s="18" t="s">
        <v>134</v>
      </c>
      <c r="AT168" s="18" t="s">
        <v>130</v>
      </c>
      <c r="AU168" s="18" t="s">
        <v>99</v>
      </c>
      <c r="AY168" s="18" t="s">
        <v>129</v>
      </c>
      <c r="BE168" s="146">
        <f t="shared" si="34"/>
        <v>0</v>
      </c>
      <c r="BF168" s="146">
        <f t="shared" si="35"/>
        <v>0</v>
      </c>
      <c r="BG168" s="146">
        <f t="shared" si="36"/>
        <v>0</v>
      </c>
      <c r="BH168" s="146">
        <f t="shared" si="37"/>
        <v>0</v>
      </c>
      <c r="BI168" s="146">
        <f t="shared" si="38"/>
        <v>0</v>
      </c>
      <c r="BJ168" s="18" t="s">
        <v>82</v>
      </c>
      <c r="BK168" s="146">
        <f t="shared" si="39"/>
        <v>0</v>
      </c>
      <c r="BL168" s="18" t="s">
        <v>134</v>
      </c>
      <c r="BM168" s="18" t="s">
        <v>384</v>
      </c>
    </row>
    <row r="169" spans="2:65" s="1" customFormat="1" ht="25.5" customHeight="1">
      <c r="B169" s="137"/>
      <c r="C169" s="138" t="s">
        <v>385</v>
      </c>
      <c r="D169" s="138" t="s">
        <v>130</v>
      </c>
      <c r="E169" s="139" t="s">
        <v>386</v>
      </c>
      <c r="F169" s="209" t="s">
        <v>387</v>
      </c>
      <c r="G169" s="209"/>
      <c r="H169" s="209"/>
      <c r="I169" s="209"/>
      <c r="J169" s="140" t="s">
        <v>133</v>
      </c>
      <c r="K169" s="141">
        <v>1</v>
      </c>
      <c r="L169" s="210">
        <v>0</v>
      </c>
      <c r="M169" s="210"/>
      <c r="N169" s="210">
        <f t="shared" si="30"/>
        <v>0</v>
      </c>
      <c r="O169" s="210"/>
      <c r="P169" s="210"/>
      <c r="Q169" s="210"/>
      <c r="R169" s="142"/>
      <c r="T169" s="143" t="s">
        <v>5</v>
      </c>
      <c r="U169" s="40" t="s">
        <v>39</v>
      </c>
      <c r="V169" s="144">
        <v>0.42199999999999999</v>
      </c>
      <c r="W169" s="144">
        <f t="shared" si="31"/>
        <v>0.42199999999999999</v>
      </c>
      <c r="X169" s="144">
        <v>1.73E-3</v>
      </c>
      <c r="Y169" s="144">
        <f t="shared" si="32"/>
        <v>1.73E-3</v>
      </c>
      <c r="Z169" s="144">
        <v>0</v>
      </c>
      <c r="AA169" s="145">
        <f t="shared" si="33"/>
        <v>0</v>
      </c>
      <c r="AR169" s="18" t="s">
        <v>134</v>
      </c>
      <c r="AT169" s="18" t="s">
        <v>130</v>
      </c>
      <c r="AU169" s="18" t="s">
        <v>99</v>
      </c>
      <c r="AY169" s="18" t="s">
        <v>129</v>
      </c>
      <c r="BE169" s="146">
        <f t="shared" si="34"/>
        <v>0</v>
      </c>
      <c r="BF169" s="146">
        <f t="shared" si="35"/>
        <v>0</v>
      </c>
      <c r="BG169" s="146">
        <f t="shared" si="36"/>
        <v>0</v>
      </c>
      <c r="BH169" s="146">
        <f t="shared" si="37"/>
        <v>0</v>
      </c>
      <c r="BI169" s="146">
        <f t="shared" si="38"/>
        <v>0</v>
      </c>
      <c r="BJ169" s="18" t="s">
        <v>82</v>
      </c>
      <c r="BK169" s="146">
        <f t="shared" si="39"/>
        <v>0</v>
      </c>
      <c r="BL169" s="18" t="s">
        <v>134</v>
      </c>
      <c r="BM169" s="18" t="s">
        <v>388</v>
      </c>
    </row>
    <row r="170" spans="2:65" s="1" customFormat="1" ht="25.5" customHeight="1">
      <c r="B170" s="137"/>
      <c r="C170" s="138" t="s">
        <v>389</v>
      </c>
      <c r="D170" s="138" t="s">
        <v>130</v>
      </c>
      <c r="E170" s="139" t="s">
        <v>390</v>
      </c>
      <c r="F170" s="209" t="s">
        <v>391</v>
      </c>
      <c r="G170" s="209"/>
      <c r="H170" s="209"/>
      <c r="I170" s="209"/>
      <c r="J170" s="140" t="s">
        <v>133</v>
      </c>
      <c r="K170" s="141">
        <v>2</v>
      </c>
      <c r="L170" s="210">
        <v>0</v>
      </c>
      <c r="M170" s="210"/>
      <c r="N170" s="210">
        <f t="shared" si="30"/>
        <v>0</v>
      </c>
      <c r="O170" s="210"/>
      <c r="P170" s="210"/>
      <c r="Q170" s="210"/>
      <c r="R170" s="142"/>
      <c r="T170" s="143" t="s">
        <v>5</v>
      </c>
      <c r="U170" s="40" t="s">
        <v>39</v>
      </c>
      <c r="V170" s="144">
        <v>0.26</v>
      </c>
      <c r="W170" s="144">
        <f t="shared" si="31"/>
        <v>0.52</v>
      </c>
      <c r="X170" s="144">
        <v>6.9999999999999999E-4</v>
      </c>
      <c r="Y170" s="144">
        <f t="shared" si="32"/>
        <v>1.4E-3</v>
      </c>
      <c r="Z170" s="144">
        <v>0</v>
      </c>
      <c r="AA170" s="145">
        <f t="shared" si="33"/>
        <v>0</v>
      </c>
      <c r="AR170" s="18" t="s">
        <v>134</v>
      </c>
      <c r="AT170" s="18" t="s">
        <v>130</v>
      </c>
      <c r="AU170" s="18" t="s">
        <v>99</v>
      </c>
      <c r="AY170" s="18" t="s">
        <v>129</v>
      </c>
      <c r="BE170" s="146">
        <f t="shared" si="34"/>
        <v>0</v>
      </c>
      <c r="BF170" s="146">
        <f t="shared" si="35"/>
        <v>0</v>
      </c>
      <c r="BG170" s="146">
        <f t="shared" si="36"/>
        <v>0</v>
      </c>
      <c r="BH170" s="146">
        <f t="shared" si="37"/>
        <v>0</v>
      </c>
      <c r="BI170" s="146">
        <f t="shared" si="38"/>
        <v>0</v>
      </c>
      <c r="BJ170" s="18" t="s">
        <v>82</v>
      </c>
      <c r="BK170" s="146">
        <f t="shared" si="39"/>
        <v>0</v>
      </c>
      <c r="BL170" s="18" t="s">
        <v>134</v>
      </c>
      <c r="BM170" s="18" t="s">
        <v>392</v>
      </c>
    </row>
    <row r="171" spans="2:65" s="1" customFormat="1" ht="25.5" customHeight="1">
      <c r="B171" s="137"/>
      <c r="C171" s="138" t="s">
        <v>393</v>
      </c>
      <c r="D171" s="138" t="s">
        <v>130</v>
      </c>
      <c r="E171" s="139" t="s">
        <v>394</v>
      </c>
      <c r="F171" s="209" t="s">
        <v>395</v>
      </c>
      <c r="G171" s="209"/>
      <c r="H171" s="209"/>
      <c r="I171" s="209"/>
      <c r="J171" s="140" t="s">
        <v>133</v>
      </c>
      <c r="K171" s="141">
        <v>3</v>
      </c>
      <c r="L171" s="210">
        <v>0</v>
      </c>
      <c r="M171" s="210"/>
      <c r="N171" s="210">
        <f t="shared" si="30"/>
        <v>0</v>
      </c>
      <c r="O171" s="210"/>
      <c r="P171" s="210"/>
      <c r="Q171" s="210"/>
      <c r="R171" s="142"/>
      <c r="T171" s="143" t="s">
        <v>5</v>
      </c>
      <c r="U171" s="40" t="s">
        <v>39</v>
      </c>
      <c r="V171" s="144">
        <v>0.41</v>
      </c>
      <c r="W171" s="144">
        <f t="shared" si="31"/>
        <v>1.23</v>
      </c>
      <c r="X171" s="144">
        <v>1.6800000000000001E-3</v>
      </c>
      <c r="Y171" s="144">
        <f t="shared" si="32"/>
        <v>5.0400000000000002E-3</v>
      </c>
      <c r="Z171" s="144">
        <v>0</v>
      </c>
      <c r="AA171" s="145">
        <f t="shared" si="33"/>
        <v>0</v>
      </c>
      <c r="AR171" s="18" t="s">
        <v>134</v>
      </c>
      <c r="AT171" s="18" t="s">
        <v>130</v>
      </c>
      <c r="AU171" s="18" t="s">
        <v>99</v>
      </c>
      <c r="AY171" s="18" t="s">
        <v>129</v>
      </c>
      <c r="BE171" s="146">
        <f t="shared" si="34"/>
        <v>0</v>
      </c>
      <c r="BF171" s="146">
        <f t="shared" si="35"/>
        <v>0</v>
      </c>
      <c r="BG171" s="146">
        <f t="shared" si="36"/>
        <v>0</v>
      </c>
      <c r="BH171" s="146">
        <f t="shared" si="37"/>
        <v>0</v>
      </c>
      <c r="BI171" s="146">
        <f t="shared" si="38"/>
        <v>0</v>
      </c>
      <c r="BJ171" s="18" t="s">
        <v>82</v>
      </c>
      <c r="BK171" s="146">
        <f t="shared" si="39"/>
        <v>0</v>
      </c>
      <c r="BL171" s="18" t="s">
        <v>134</v>
      </c>
      <c r="BM171" s="18" t="s">
        <v>396</v>
      </c>
    </row>
    <row r="172" spans="2:65" s="1" customFormat="1" ht="38.25" customHeight="1">
      <c r="B172" s="137"/>
      <c r="C172" s="138" t="s">
        <v>397</v>
      </c>
      <c r="D172" s="138" t="s">
        <v>130</v>
      </c>
      <c r="E172" s="139" t="s">
        <v>398</v>
      </c>
      <c r="F172" s="209" t="s">
        <v>399</v>
      </c>
      <c r="G172" s="209"/>
      <c r="H172" s="209"/>
      <c r="I172" s="209"/>
      <c r="J172" s="140" t="s">
        <v>133</v>
      </c>
      <c r="K172" s="141">
        <v>2</v>
      </c>
      <c r="L172" s="210">
        <v>0</v>
      </c>
      <c r="M172" s="210"/>
      <c r="N172" s="210">
        <f t="shared" si="30"/>
        <v>0</v>
      </c>
      <c r="O172" s="210"/>
      <c r="P172" s="210"/>
      <c r="Q172" s="210"/>
      <c r="R172" s="142"/>
      <c r="T172" s="143" t="s">
        <v>5</v>
      </c>
      <c r="U172" s="40" t="s">
        <v>39</v>
      </c>
      <c r="V172" s="144">
        <v>0.38100000000000001</v>
      </c>
      <c r="W172" s="144">
        <f t="shared" si="31"/>
        <v>0.76200000000000001</v>
      </c>
      <c r="X172" s="144">
        <v>5.2999999999999998E-4</v>
      </c>
      <c r="Y172" s="144">
        <f t="shared" si="32"/>
        <v>1.06E-3</v>
      </c>
      <c r="Z172" s="144">
        <v>0</v>
      </c>
      <c r="AA172" s="145">
        <f t="shared" si="33"/>
        <v>0</v>
      </c>
      <c r="AR172" s="18" t="s">
        <v>134</v>
      </c>
      <c r="AT172" s="18" t="s">
        <v>130</v>
      </c>
      <c r="AU172" s="18" t="s">
        <v>99</v>
      </c>
      <c r="AY172" s="18" t="s">
        <v>129</v>
      </c>
      <c r="BE172" s="146">
        <f t="shared" si="34"/>
        <v>0</v>
      </c>
      <c r="BF172" s="146">
        <f t="shared" si="35"/>
        <v>0</v>
      </c>
      <c r="BG172" s="146">
        <f t="shared" si="36"/>
        <v>0</v>
      </c>
      <c r="BH172" s="146">
        <f t="shared" si="37"/>
        <v>0</v>
      </c>
      <c r="BI172" s="146">
        <f t="shared" si="38"/>
        <v>0</v>
      </c>
      <c r="BJ172" s="18" t="s">
        <v>82</v>
      </c>
      <c r="BK172" s="146">
        <f t="shared" si="39"/>
        <v>0</v>
      </c>
      <c r="BL172" s="18" t="s">
        <v>134</v>
      </c>
      <c r="BM172" s="18" t="s">
        <v>400</v>
      </c>
    </row>
    <row r="173" spans="2:65" s="1" customFormat="1" ht="25.5" customHeight="1">
      <c r="B173" s="137"/>
      <c r="C173" s="138" t="s">
        <v>401</v>
      </c>
      <c r="D173" s="138" t="s">
        <v>130</v>
      </c>
      <c r="E173" s="139" t="s">
        <v>402</v>
      </c>
      <c r="F173" s="209" t="s">
        <v>403</v>
      </c>
      <c r="G173" s="209"/>
      <c r="H173" s="209"/>
      <c r="I173" s="209"/>
      <c r="J173" s="140" t="s">
        <v>133</v>
      </c>
      <c r="K173" s="141">
        <v>2</v>
      </c>
      <c r="L173" s="210">
        <v>0</v>
      </c>
      <c r="M173" s="210"/>
      <c r="N173" s="210">
        <f t="shared" si="30"/>
        <v>0</v>
      </c>
      <c r="O173" s="210"/>
      <c r="P173" s="210"/>
      <c r="Q173" s="210"/>
      <c r="R173" s="142"/>
      <c r="T173" s="143" t="s">
        <v>5</v>
      </c>
      <c r="U173" s="40" t="s">
        <v>39</v>
      </c>
      <c r="V173" s="144">
        <v>0.38100000000000001</v>
      </c>
      <c r="W173" s="144">
        <f t="shared" si="31"/>
        <v>0.76200000000000001</v>
      </c>
      <c r="X173" s="144">
        <v>2.7E-4</v>
      </c>
      <c r="Y173" s="144">
        <f t="shared" si="32"/>
        <v>5.4000000000000001E-4</v>
      </c>
      <c r="Z173" s="144">
        <v>0</v>
      </c>
      <c r="AA173" s="145">
        <f t="shared" si="33"/>
        <v>0</v>
      </c>
      <c r="AR173" s="18" t="s">
        <v>134</v>
      </c>
      <c r="AT173" s="18" t="s">
        <v>130</v>
      </c>
      <c r="AU173" s="18" t="s">
        <v>99</v>
      </c>
      <c r="AY173" s="18" t="s">
        <v>129</v>
      </c>
      <c r="BE173" s="146">
        <f t="shared" si="34"/>
        <v>0</v>
      </c>
      <c r="BF173" s="146">
        <f t="shared" si="35"/>
        <v>0</v>
      </c>
      <c r="BG173" s="146">
        <f t="shared" si="36"/>
        <v>0</v>
      </c>
      <c r="BH173" s="146">
        <f t="shared" si="37"/>
        <v>0</v>
      </c>
      <c r="BI173" s="146">
        <f t="shared" si="38"/>
        <v>0</v>
      </c>
      <c r="BJ173" s="18" t="s">
        <v>82</v>
      </c>
      <c r="BK173" s="146">
        <f t="shared" si="39"/>
        <v>0</v>
      </c>
      <c r="BL173" s="18" t="s">
        <v>134</v>
      </c>
      <c r="BM173" s="18" t="s">
        <v>404</v>
      </c>
    </row>
    <row r="174" spans="2:65" s="1" customFormat="1" ht="16.5" customHeight="1">
      <c r="B174" s="137"/>
      <c r="C174" s="138" t="s">
        <v>405</v>
      </c>
      <c r="D174" s="138" t="s">
        <v>130</v>
      </c>
      <c r="E174" s="139" t="s">
        <v>406</v>
      </c>
      <c r="F174" s="209" t="s">
        <v>407</v>
      </c>
      <c r="G174" s="209"/>
      <c r="H174" s="209"/>
      <c r="I174" s="209"/>
      <c r="J174" s="140" t="s">
        <v>133</v>
      </c>
      <c r="K174" s="141">
        <v>1</v>
      </c>
      <c r="L174" s="210">
        <v>0</v>
      </c>
      <c r="M174" s="210"/>
      <c r="N174" s="210">
        <f t="shared" si="30"/>
        <v>0</v>
      </c>
      <c r="O174" s="210"/>
      <c r="P174" s="210"/>
      <c r="Q174" s="210"/>
      <c r="R174" s="142"/>
      <c r="T174" s="143" t="s">
        <v>5</v>
      </c>
      <c r="U174" s="40" t="s">
        <v>39</v>
      </c>
      <c r="V174" s="144">
        <v>0</v>
      </c>
      <c r="W174" s="144">
        <f t="shared" si="31"/>
        <v>0</v>
      </c>
      <c r="X174" s="144">
        <v>0</v>
      </c>
      <c r="Y174" s="144">
        <f t="shared" si="32"/>
        <v>0</v>
      </c>
      <c r="Z174" s="144">
        <v>0</v>
      </c>
      <c r="AA174" s="145">
        <f t="shared" si="33"/>
        <v>0</v>
      </c>
      <c r="AR174" s="18" t="s">
        <v>134</v>
      </c>
      <c r="AT174" s="18" t="s">
        <v>130</v>
      </c>
      <c r="AU174" s="18" t="s">
        <v>99</v>
      </c>
      <c r="AY174" s="18" t="s">
        <v>129</v>
      </c>
      <c r="BE174" s="146">
        <f t="shared" si="34"/>
        <v>0</v>
      </c>
      <c r="BF174" s="146">
        <f t="shared" si="35"/>
        <v>0</v>
      </c>
      <c r="BG174" s="146">
        <f t="shared" si="36"/>
        <v>0</v>
      </c>
      <c r="BH174" s="146">
        <f t="shared" si="37"/>
        <v>0</v>
      </c>
      <c r="BI174" s="146">
        <f t="shared" si="38"/>
        <v>0</v>
      </c>
      <c r="BJ174" s="18" t="s">
        <v>82</v>
      </c>
      <c r="BK174" s="146">
        <f t="shared" si="39"/>
        <v>0</v>
      </c>
      <c r="BL174" s="18" t="s">
        <v>134</v>
      </c>
      <c r="BM174" s="18" t="s">
        <v>408</v>
      </c>
    </row>
    <row r="175" spans="2:65" s="1" customFormat="1" ht="25.5" customHeight="1">
      <c r="B175" s="137"/>
      <c r="C175" s="138" t="s">
        <v>409</v>
      </c>
      <c r="D175" s="138" t="s">
        <v>130</v>
      </c>
      <c r="E175" s="139" t="s">
        <v>172</v>
      </c>
      <c r="F175" s="209" t="s">
        <v>410</v>
      </c>
      <c r="G175" s="209"/>
      <c r="H175" s="209"/>
      <c r="I175" s="209"/>
      <c r="J175" s="140" t="s">
        <v>133</v>
      </c>
      <c r="K175" s="141">
        <v>28</v>
      </c>
      <c r="L175" s="210">
        <v>0</v>
      </c>
      <c r="M175" s="210"/>
      <c r="N175" s="210">
        <f t="shared" si="30"/>
        <v>0</v>
      </c>
      <c r="O175" s="210"/>
      <c r="P175" s="210"/>
      <c r="Q175" s="210"/>
      <c r="R175" s="142"/>
      <c r="T175" s="143" t="s">
        <v>5</v>
      </c>
      <c r="U175" s="40" t="s">
        <v>39</v>
      </c>
      <c r="V175" s="144">
        <v>0</v>
      </c>
      <c r="W175" s="144">
        <f t="shared" si="31"/>
        <v>0</v>
      </c>
      <c r="X175" s="144">
        <v>8.5999999999999998E-4</v>
      </c>
      <c r="Y175" s="144">
        <f t="shared" si="32"/>
        <v>2.4080000000000001E-2</v>
      </c>
      <c r="Z175" s="144">
        <v>0</v>
      </c>
      <c r="AA175" s="145">
        <f t="shared" si="33"/>
        <v>0</v>
      </c>
      <c r="AR175" s="18" t="s">
        <v>134</v>
      </c>
      <c r="AT175" s="18" t="s">
        <v>130</v>
      </c>
      <c r="AU175" s="18" t="s">
        <v>99</v>
      </c>
      <c r="AY175" s="18" t="s">
        <v>129</v>
      </c>
      <c r="BE175" s="146">
        <f t="shared" si="34"/>
        <v>0</v>
      </c>
      <c r="BF175" s="146">
        <f t="shared" si="35"/>
        <v>0</v>
      </c>
      <c r="BG175" s="146">
        <f t="shared" si="36"/>
        <v>0</v>
      </c>
      <c r="BH175" s="146">
        <f t="shared" si="37"/>
        <v>0</v>
      </c>
      <c r="BI175" s="146">
        <f t="shared" si="38"/>
        <v>0</v>
      </c>
      <c r="BJ175" s="18" t="s">
        <v>82</v>
      </c>
      <c r="BK175" s="146">
        <f t="shared" si="39"/>
        <v>0</v>
      </c>
      <c r="BL175" s="18" t="s">
        <v>134</v>
      </c>
      <c r="BM175" s="18" t="s">
        <v>411</v>
      </c>
    </row>
    <row r="176" spans="2:65" s="1" customFormat="1" ht="25.5" customHeight="1">
      <c r="B176" s="137"/>
      <c r="C176" s="138" t="s">
        <v>412</v>
      </c>
      <c r="D176" s="138" t="s">
        <v>130</v>
      </c>
      <c r="E176" s="139" t="s">
        <v>413</v>
      </c>
      <c r="F176" s="209" t="s">
        <v>414</v>
      </c>
      <c r="G176" s="209"/>
      <c r="H176" s="209"/>
      <c r="I176" s="209"/>
      <c r="J176" s="140" t="s">
        <v>260</v>
      </c>
      <c r="K176" s="141">
        <v>6.7000000000000004E-2</v>
      </c>
      <c r="L176" s="210">
        <v>0</v>
      </c>
      <c r="M176" s="210"/>
      <c r="N176" s="210">
        <f t="shared" si="30"/>
        <v>0</v>
      </c>
      <c r="O176" s="210"/>
      <c r="P176" s="210"/>
      <c r="Q176" s="210"/>
      <c r="R176" s="142"/>
      <c r="T176" s="143" t="s">
        <v>5</v>
      </c>
      <c r="U176" s="40" t="s">
        <v>39</v>
      </c>
      <c r="V176" s="144">
        <v>2.2320000000000002</v>
      </c>
      <c r="W176" s="144">
        <f t="shared" si="31"/>
        <v>0.14954400000000001</v>
      </c>
      <c r="X176" s="144">
        <v>0</v>
      </c>
      <c r="Y176" s="144">
        <f t="shared" si="32"/>
        <v>0</v>
      </c>
      <c r="Z176" s="144">
        <v>0</v>
      </c>
      <c r="AA176" s="145">
        <f t="shared" si="33"/>
        <v>0</v>
      </c>
      <c r="AR176" s="18" t="s">
        <v>134</v>
      </c>
      <c r="AT176" s="18" t="s">
        <v>130</v>
      </c>
      <c r="AU176" s="18" t="s">
        <v>99</v>
      </c>
      <c r="AY176" s="18" t="s">
        <v>129</v>
      </c>
      <c r="BE176" s="146">
        <f t="shared" si="34"/>
        <v>0</v>
      </c>
      <c r="BF176" s="146">
        <f t="shared" si="35"/>
        <v>0</v>
      </c>
      <c r="BG176" s="146">
        <f t="shared" si="36"/>
        <v>0</v>
      </c>
      <c r="BH176" s="146">
        <f t="shared" si="37"/>
        <v>0</v>
      </c>
      <c r="BI176" s="146">
        <f t="shared" si="38"/>
        <v>0</v>
      </c>
      <c r="BJ176" s="18" t="s">
        <v>82</v>
      </c>
      <c r="BK176" s="146">
        <f t="shared" si="39"/>
        <v>0</v>
      </c>
      <c r="BL176" s="18" t="s">
        <v>134</v>
      </c>
      <c r="BM176" s="18" t="s">
        <v>415</v>
      </c>
    </row>
    <row r="177" spans="2:65" s="9" customFormat="1" ht="29.85" customHeight="1">
      <c r="B177" s="126"/>
      <c r="C177" s="127"/>
      <c r="D177" s="136" t="s">
        <v>233</v>
      </c>
      <c r="E177" s="136"/>
      <c r="F177" s="136"/>
      <c r="G177" s="136"/>
      <c r="H177" s="136"/>
      <c r="I177" s="136"/>
      <c r="J177" s="136"/>
      <c r="K177" s="136"/>
      <c r="L177" s="136"/>
      <c r="M177" s="136"/>
      <c r="N177" s="218">
        <f>BK177</f>
        <v>0</v>
      </c>
      <c r="O177" s="219"/>
      <c r="P177" s="219"/>
      <c r="Q177" s="219"/>
      <c r="R177" s="129"/>
      <c r="T177" s="130"/>
      <c r="U177" s="127"/>
      <c r="V177" s="127"/>
      <c r="W177" s="131">
        <f>SUM(W178:W197)</f>
        <v>48.146450000000002</v>
      </c>
      <c r="X177" s="127"/>
      <c r="Y177" s="131">
        <f>SUM(Y178:Y197)</f>
        <v>1.79454</v>
      </c>
      <c r="Z177" s="127"/>
      <c r="AA177" s="132">
        <f>SUM(AA178:AA197)</f>
        <v>0</v>
      </c>
      <c r="AR177" s="133" t="s">
        <v>99</v>
      </c>
      <c r="AT177" s="134" t="s">
        <v>73</v>
      </c>
      <c r="AU177" s="134" t="s">
        <v>82</v>
      </c>
      <c r="AY177" s="133" t="s">
        <v>129</v>
      </c>
      <c r="BK177" s="135">
        <f>SUM(BK178:BK197)</f>
        <v>0</v>
      </c>
    </row>
    <row r="178" spans="2:65" s="1" customFormat="1" ht="38.25" customHeight="1">
      <c r="B178" s="137"/>
      <c r="C178" s="138" t="s">
        <v>416</v>
      </c>
      <c r="D178" s="138" t="s">
        <v>130</v>
      </c>
      <c r="E178" s="139" t="s">
        <v>417</v>
      </c>
      <c r="F178" s="209" t="s">
        <v>418</v>
      </c>
      <c r="G178" s="209"/>
      <c r="H178" s="209"/>
      <c r="I178" s="209"/>
      <c r="J178" s="140" t="s">
        <v>133</v>
      </c>
      <c r="K178" s="141">
        <v>1</v>
      </c>
      <c r="L178" s="210">
        <v>0</v>
      </c>
      <c r="M178" s="210"/>
      <c r="N178" s="210">
        <f t="shared" ref="N178:N197" si="40">ROUND(L178*K178,2)</f>
        <v>0</v>
      </c>
      <c r="O178" s="210"/>
      <c r="P178" s="210"/>
      <c r="Q178" s="210"/>
      <c r="R178" s="142"/>
      <c r="T178" s="143" t="s">
        <v>5</v>
      </c>
      <c r="U178" s="40" t="s">
        <v>39</v>
      </c>
      <c r="V178" s="144">
        <v>0.3</v>
      </c>
      <c r="W178" s="144">
        <f t="shared" ref="W178:W197" si="41">V178*K178</f>
        <v>0.3</v>
      </c>
      <c r="X178" s="144">
        <v>3.4799999999999998E-2</v>
      </c>
      <c r="Y178" s="144">
        <f t="shared" ref="Y178:Y197" si="42">X178*K178</f>
        <v>3.4799999999999998E-2</v>
      </c>
      <c r="Z178" s="144">
        <v>0</v>
      </c>
      <c r="AA178" s="145">
        <f t="shared" ref="AA178:AA197" si="43">Z178*K178</f>
        <v>0</v>
      </c>
      <c r="AR178" s="18" t="s">
        <v>134</v>
      </c>
      <c r="AT178" s="18" t="s">
        <v>130</v>
      </c>
      <c r="AU178" s="18" t="s">
        <v>99</v>
      </c>
      <c r="AY178" s="18" t="s">
        <v>129</v>
      </c>
      <c r="BE178" s="146">
        <f t="shared" ref="BE178:BE197" si="44">IF(U178="základní",N178,0)</f>
        <v>0</v>
      </c>
      <c r="BF178" s="146">
        <f t="shared" ref="BF178:BF197" si="45">IF(U178="snížená",N178,0)</f>
        <v>0</v>
      </c>
      <c r="BG178" s="146">
        <f t="shared" ref="BG178:BG197" si="46">IF(U178="zákl. přenesená",N178,0)</f>
        <v>0</v>
      </c>
      <c r="BH178" s="146">
        <f t="shared" ref="BH178:BH197" si="47">IF(U178="sníž. přenesená",N178,0)</f>
        <v>0</v>
      </c>
      <c r="BI178" s="146">
        <f t="shared" ref="BI178:BI197" si="48">IF(U178="nulová",N178,0)</f>
        <v>0</v>
      </c>
      <c r="BJ178" s="18" t="s">
        <v>82</v>
      </c>
      <c r="BK178" s="146">
        <f t="shared" ref="BK178:BK197" si="49">ROUND(L178*K178,2)</f>
        <v>0</v>
      </c>
      <c r="BL178" s="18" t="s">
        <v>134</v>
      </c>
      <c r="BM178" s="18" t="s">
        <v>419</v>
      </c>
    </row>
    <row r="179" spans="2:65" s="1" customFormat="1" ht="38.25" customHeight="1">
      <c r="B179" s="137"/>
      <c r="C179" s="138" t="s">
        <v>420</v>
      </c>
      <c r="D179" s="138" t="s">
        <v>130</v>
      </c>
      <c r="E179" s="139" t="s">
        <v>421</v>
      </c>
      <c r="F179" s="209" t="s">
        <v>422</v>
      </c>
      <c r="G179" s="209"/>
      <c r="H179" s="209"/>
      <c r="I179" s="209"/>
      <c r="J179" s="140" t="s">
        <v>133</v>
      </c>
      <c r="K179" s="141">
        <v>1</v>
      </c>
      <c r="L179" s="210">
        <v>0</v>
      </c>
      <c r="M179" s="210"/>
      <c r="N179" s="210">
        <f t="shared" si="40"/>
        <v>0</v>
      </c>
      <c r="O179" s="210"/>
      <c r="P179" s="210"/>
      <c r="Q179" s="210"/>
      <c r="R179" s="142"/>
      <c r="T179" s="143" t="s">
        <v>5</v>
      </c>
      <c r="U179" s="40" t="s">
        <v>39</v>
      </c>
      <c r="V179" s="144">
        <v>0.307</v>
      </c>
      <c r="W179" s="144">
        <f t="shared" si="41"/>
        <v>0.307</v>
      </c>
      <c r="X179" s="144">
        <v>3.7199999999999997E-2</v>
      </c>
      <c r="Y179" s="144">
        <f t="shared" si="42"/>
        <v>3.7199999999999997E-2</v>
      </c>
      <c r="Z179" s="144">
        <v>0</v>
      </c>
      <c r="AA179" s="145">
        <f t="shared" si="43"/>
        <v>0</v>
      </c>
      <c r="AR179" s="18" t="s">
        <v>134</v>
      </c>
      <c r="AT179" s="18" t="s">
        <v>130</v>
      </c>
      <c r="AU179" s="18" t="s">
        <v>99</v>
      </c>
      <c r="AY179" s="18" t="s">
        <v>129</v>
      </c>
      <c r="BE179" s="146">
        <f t="shared" si="44"/>
        <v>0</v>
      </c>
      <c r="BF179" s="146">
        <f t="shared" si="45"/>
        <v>0</v>
      </c>
      <c r="BG179" s="146">
        <f t="shared" si="46"/>
        <v>0</v>
      </c>
      <c r="BH179" s="146">
        <f t="shared" si="47"/>
        <v>0</v>
      </c>
      <c r="BI179" s="146">
        <f t="shared" si="48"/>
        <v>0</v>
      </c>
      <c r="BJ179" s="18" t="s">
        <v>82</v>
      </c>
      <c r="BK179" s="146">
        <f t="shared" si="49"/>
        <v>0</v>
      </c>
      <c r="BL179" s="18" t="s">
        <v>134</v>
      </c>
      <c r="BM179" s="18" t="s">
        <v>423</v>
      </c>
    </row>
    <row r="180" spans="2:65" s="1" customFormat="1" ht="38.25" customHeight="1">
      <c r="B180" s="137"/>
      <c r="C180" s="138" t="s">
        <v>424</v>
      </c>
      <c r="D180" s="138" t="s">
        <v>130</v>
      </c>
      <c r="E180" s="139" t="s">
        <v>425</v>
      </c>
      <c r="F180" s="209" t="s">
        <v>426</v>
      </c>
      <c r="G180" s="209"/>
      <c r="H180" s="209"/>
      <c r="I180" s="209"/>
      <c r="J180" s="140" t="s">
        <v>133</v>
      </c>
      <c r="K180" s="141">
        <v>1</v>
      </c>
      <c r="L180" s="210">
        <v>0</v>
      </c>
      <c r="M180" s="210"/>
      <c r="N180" s="210">
        <f t="shared" si="40"/>
        <v>0</v>
      </c>
      <c r="O180" s="210"/>
      <c r="P180" s="210"/>
      <c r="Q180" s="210"/>
      <c r="R180" s="142"/>
      <c r="T180" s="143" t="s">
        <v>5</v>
      </c>
      <c r="U180" s="40" t="s">
        <v>39</v>
      </c>
      <c r="V180" s="144">
        <v>0.31900000000000001</v>
      </c>
      <c r="W180" s="144">
        <f t="shared" si="41"/>
        <v>0.31900000000000001</v>
      </c>
      <c r="X180" s="144">
        <v>4.1320000000000003E-2</v>
      </c>
      <c r="Y180" s="144">
        <f t="shared" si="42"/>
        <v>4.1320000000000003E-2</v>
      </c>
      <c r="Z180" s="144">
        <v>0</v>
      </c>
      <c r="AA180" s="145">
        <f t="shared" si="43"/>
        <v>0</v>
      </c>
      <c r="AR180" s="18" t="s">
        <v>134</v>
      </c>
      <c r="AT180" s="18" t="s">
        <v>130</v>
      </c>
      <c r="AU180" s="18" t="s">
        <v>99</v>
      </c>
      <c r="AY180" s="18" t="s">
        <v>129</v>
      </c>
      <c r="BE180" s="146">
        <f t="shared" si="44"/>
        <v>0</v>
      </c>
      <c r="BF180" s="146">
        <f t="shared" si="45"/>
        <v>0</v>
      </c>
      <c r="BG180" s="146">
        <f t="shared" si="46"/>
        <v>0</v>
      </c>
      <c r="BH180" s="146">
        <f t="shared" si="47"/>
        <v>0</v>
      </c>
      <c r="BI180" s="146">
        <f t="shared" si="48"/>
        <v>0</v>
      </c>
      <c r="BJ180" s="18" t="s">
        <v>82</v>
      </c>
      <c r="BK180" s="146">
        <f t="shared" si="49"/>
        <v>0</v>
      </c>
      <c r="BL180" s="18" t="s">
        <v>134</v>
      </c>
      <c r="BM180" s="18" t="s">
        <v>427</v>
      </c>
    </row>
    <row r="181" spans="2:65" s="1" customFormat="1" ht="38.25" customHeight="1">
      <c r="B181" s="137"/>
      <c r="C181" s="138" t="s">
        <v>428</v>
      </c>
      <c r="D181" s="138" t="s">
        <v>130</v>
      </c>
      <c r="E181" s="139" t="s">
        <v>429</v>
      </c>
      <c r="F181" s="209" t="s">
        <v>430</v>
      </c>
      <c r="G181" s="209"/>
      <c r="H181" s="209"/>
      <c r="I181" s="209"/>
      <c r="J181" s="140" t="s">
        <v>133</v>
      </c>
      <c r="K181" s="141">
        <v>3</v>
      </c>
      <c r="L181" s="210">
        <v>0</v>
      </c>
      <c r="M181" s="210"/>
      <c r="N181" s="210">
        <f t="shared" si="40"/>
        <v>0</v>
      </c>
      <c r="O181" s="210"/>
      <c r="P181" s="210"/>
      <c r="Q181" s="210"/>
      <c r="R181" s="142"/>
      <c r="T181" s="143" t="s">
        <v>5</v>
      </c>
      <c r="U181" s="40" t="s">
        <v>39</v>
      </c>
      <c r="V181" s="144">
        <v>0.35899999999999999</v>
      </c>
      <c r="W181" s="144">
        <f t="shared" si="41"/>
        <v>1.077</v>
      </c>
      <c r="X181" s="144">
        <v>5.4359999999999999E-2</v>
      </c>
      <c r="Y181" s="144">
        <f t="shared" si="42"/>
        <v>0.16308</v>
      </c>
      <c r="Z181" s="144">
        <v>0</v>
      </c>
      <c r="AA181" s="145">
        <f t="shared" si="43"/>
        <v>0</v>
      </c>
      <c r="AR181" s="18" t="s">
        <v>134</v>
      </c>
      <c r="AT181" s="18" t="s">
        <v>130</v>
      </c>
      <c r="AU181" s="18" t="s">
        <v>99</v>
      </c>
      <c r="AY181" s="18" t="s">
        <v>129</v>
      </c>
      <c r="BE181" s="146">
        <f t="shared" si="44"/>
        <v>0</v>
      </c>
      <c r="BF181" s="146">
        <f t="shared" si="45"/>
        <v>0</v>
      </c>
      <c r="BG181" s="146">
        <f t="shared" si="46"/>
        <v>0</v>
      </c>
      <c r="BH181" s="146">
        <f t="shared" si="47"/>
        <v>0</v>
      </c>
      <c r="BI181" s="146">
        <f t="shared" si="48"/>
        <v>0</v>
      </c>
      <c r="BJ181" s="18" t="s">
        <v>82</v>
      </c>
      <c r="BK181" s="146">
        <f t="shared" si="49"/>
        <v>0</v>
      </c>
      <c r="BL181" s="18" t="s">
        <v>134</v>
      </c>
      <c r="BM181" s="18" t="s">
        <v>431</v>
      </c>
    </row>
    <row r="182" spans="2:65" s="1" customFormat="1" ht="38.25" customHeight="1">
      <c r="B182" s="137"/>
      <c r="C182" s="138" t="s">
        <v>432</v>
      </c>
      <c r="D182" s="138" t="s">
        <v>130</v>
      </c>
      <c r="E182" s="139" t="s">
        <v>433</v>
      </c>
      <c r="F182" s="209" t="s">
        <v>434</v>
      </c>
      <c r="G182" s="209"/>
      <c r="H182" s="209"/>
      <c r="I182" s="209"/>
      <c r="J182" s="140" t="s">
        <v>133</v>
      </c>
      <c r="K182" s="141">
        <v>1</v>
      </c>
      <c r="L182" s="210">
        <v>0</v>
      </c>
      <c r="M182" s="210"/>
      <c r="N182" s="210">
        <f t="shared" si="40"/>
        <v>0</v>
      </c>
      <c r="O182" s="210"/>
      <c r="P182" s="210"/>
      <c r="Q182" s="210"/>
      <c r="R182" s="142"/>
      <c r="T182" s="143" t="s">
        <v>5</v>
      </c>
      <c r="U182" s="40" t="s">
        <v>39</v>
      </c>
      <c r="V182" s="144">
        <v>0.31900000000000001</v>
      </c>
      <c r="W182" s="144">
        <f t="shared" si="41"/>
        <v>0.31900000000000001</v>
      </c>
      <c r="X182" s="144">
        <v>4.1259999999999998E-2</v>
      </c>
      <c r="Y182" s="144">
        <f t="shared" si="42"/>
        <v>4.1259999999999998E-2</v>
      </c>
      <c r="Z182" s="144">
        <v>0</v>
      </c>
      <c r="AA182" s="145">
        <f t="shared" si="43"/>
        <v>0</v>
      </c>
      <c r="AR182" s="18" t="s">
        <v>134</v>
      </c>
      <c r="AT182" s="18" t="s">
        <v>130</v>
      </c>
      <c r="AU182" s="18" t="s">
        <v>99</v>
      </c>
      <c r="AY182" s="18" t="s">
        <v>129</v>
      </c>
      <c r="BE182" s="146">
        <f t="shared" si="44"/>
        <v>0</v>
      </c>
      <c r="BF182" s="146">
        <f t="shared" si="45"/>
        <v>0</v>
      </c>
      <c r="BG182" s="146">
        <f t="shared" si="46"/>
        <v>0</v>
      </c>
      <c r="BH182" s="146">
        <f t="shared" si="47"/>
        <v>0</v>
      </c>
      <c r="BI182" s="146">
        <f t="shared" si="48"/>
        <v>0</v>
      </c>
      <c r="BJ182" s="18" t="s">
        <v>82</v>
      </c>
      <c r="BK182" s="146">
        <f t="shared" si="49"/>
        <v>0</v>
      </c>
      <c r="BL182" s="18" t="s">
        <v>134</v>
      </c>
      <c r="BM182" s="18" t="s">
        <v>435</v>
      </c>
    </row>
    <row r="183" spans="2:65" s="1" customFormat="1" ht="38.25" customHeight="1">
      <c r="B183" s="137"/>
      <c r="C183" s="138" t="s">
        <v>436</v>
      </c>
      <c r="D183" s="138" t="s">
        <v>130</v>
      </c>
      <c r="E183" s="139" t="s">
        <v>437</v>
      </c>
      <c r="F183" s="209" t="s">
        <v>438</v>
      </c>
      <c r="G183" s="209"/>
      <c r="H183" s="209"/>
      <c r="I183" s="209"/>
      <c r="J183" s="140" t="s">
        <v>133</v>
      </c>
      <c r="K183" s="141">
        <v>2</v>
      </c>
      <c r="L183" s="210">
        <v>0</v>
      </c>
      <c r="M183" s="210"/>
      <c r="N183" s="210">
        <f t="shared" si="40"/>
        <v>0</v>
      </c>
      <c r="O183" s="210"/>
      <c r="P183" s="210"/>
      <c r="Q183" s="210"/>
      <c r="R183" s="142"/>
      <c r="T183" s="143" t="s">
        <v>5</v>
      </c>
      <c r="U183" s="40" t="s">
        <v>39</v>
      </c>
      <c r="V183" s="144">
        <v>0.33600000000000002</v>
      </c>
      <c r="W183" s="144">
        <f t="shared" si="41"/>
        <v>0.67200000000000004</v>
      </c>
      <c r="X183" s="144">
        <v>4.684E-2</v>
      </c>
      <c r="Y183" s="144">
        <f t="shared" si="42"/>
        <v>9.3679999999999999E-2</v>
      </c>
      <c r="Z183" s="144">
        <v>0</v>
      </c>
      <c r="AA183" s="145">
        <f t="shared" si="43"/>
        <v>0</v>
      </c>
      <c r="AR183" s="18" t="s">
        <v>134</v>
      </c>
      <c r="AT183" s="18" t="s">
        <v>130</v>
      </c>
      <c r="AU183" s="18" t="s">
        <v>99</v>
      </c>
      <c r="AY183" s="18" t="s">
        <v>129</v>
      </c>
      <c r="BE183" s="146">
        <f t="shared" si="44"/>
        <v>0</v>
      </c>
      <c r="BF183" s="146">
        <f t="shared" si="45"/>
        <v>0</v>
      </c>
      <c r="BG183" s="146">
        <f t="shared" si="46"/>
        <v>0</v>
      </c>
      <c r="BH183" s="146">
        <f t="shared" si="47"/>
        <v>0</v>
      </c>
      <c r="BI183" s="146">
        <f t="shared" si="48"/>
        <v>0</v>
      </c>
      <c r="BJ183" s="18" t="s">
        <v>82</v>
      </c>
      <c r="BK183" s="146">
        <f t="shared" si="49"/>
        <v>0</v>
      </c>
      <c r="BL183" s="18" t="s">
        <v>134</v>
      </c>
      <c r="BM183" s="18" t="s">
        <v>439</v>
      </c>
    </row>
    <row r="184" spans="2:65" s="1" customFormat="1" ht="38.25" customHeight="1">
      <c r="B184" s="137"/>
      <c r="C184" s="138" t="s">
        <v>440</v>
      </c>
      <c r="D184" s="138" t="s">
        <v>130</v>
      </c>
      <c r="E184" s="139" t="s">
        <v>441</v>
      </c>
      <c r="F184" s="209" t="s">
        <v>442</v>
      </c>
      <c r="G184" s="209"/>
      <c r="H184" s="209"/>
      <c r="I184" s="209"/>
      <c r="J184" s="140" t="s">
        <v>133</v>
      </c>
      <c r="K184" s="141">
        <v>4</v>
      </c>
      <c r="L184" s="210">
        <v>0</v>
      </c>
      <c r="M184" s="210"/>
      <c r="N184" s="210">
        <f t="shared" si="40"/>
        <v>0</v>
      </c>
      <c r="O184" s="210"/>
      <c r="P184" s="210"/>
      <c r="Q184" s="210"/>
      <c r="R184" s="142"/>
      <c r="T184" s="143" t="s">
        <v>5</v>
      </c>
      <c r="U184" s="40" t="s">
        <v>39</v>
      </c>
      <c r="V184" s="144">
        <v>0.36899999999999999</v>
      </c>
      <c r="W184" s="144">
        <f t="shared" si="41"/>
        <v>1.476</v>
      </c>
      <c r="X184" s="144">
        <v>5.8000000000000003E-2</v>
      </c>
      <c r="Y184" s="144">
        <f t="shared" si="42"/>
        <v>0.23200000000000001</v>
      </c>
      <c r="Z184" s="144">
        <v>0</v>
      </c>
      <c r="AA184" s="145">
        <f t="shared" si="43"/>
        <v>0</v>
      </c>
      <c r="AR184" s="18" t="s">
        <v>134</v>
      </c>
      <c r="AT184" s="18" t="s">
        <v>130</v>
      </c>
      <c r="AU184" s="18" t="s">
        <v>99</v>
      </c>
      <c r="AY184" s="18" t="s">
        <v>129</v>
      </c>
      <c r="BE184" s="146">
        <f t="shared" si="44"/>
        <v>0</v>
      </c>
      <c r="BF184" s="146">
        <f t="shared" si="45"/>
        <v>0</v>
      </c>
      <c r="BG184" s="146">
        <f t="shared" si="46"/>
        <v>0</v>
      </c>
      <c r="BH184" s="146">
        <f t="shared" si="47"/>
        <v>0</v>
      </c>
      <c r="BI184" s="146">
        <f t="shared" si="48"/>
        <v>0</v>
      </c>
      <c r="BJ184" s="18" t="s">
        <v>82</v>
      </c>
      <c r="BK184" s="146">
        <f t="shared" si="49"/>
        <v>0</v>
      </c>
      <c r="BL184" s="18" t="s">
        <v>134</v>
      </c>
      <c r="BM184" s="18" t="s">
        <v>443</v>
      </c>
    </row>
    <row r="185" spans="2:65" s="1" customFormat="1" ht="38.25" customHeight="1">
      <c r="B185" s="137"/>
      <c r="C185" s="138" t="s">
        <v>444</v>
      </c>
      <c r="D185" s="138" t="s">
        <v>130</v>
      </c>
      <c r="E185" s="139" t="s">
        <v>445</v>
      </c>
      <c r="F185" s="209" t="s">
        <v>446</v>
      </c>
      <c r="G185" s="209"/>
      <c r="H185" s="209"/>
      <c r="I185" s="209"/>
      <c r="J185" s="140" t="s">
        <v>133</v>
      </c>
      <c r="K185" s="141">
        <v>11</v>
      </c>
      <c r="L185" s="210">
        <v>0</v>
      </c>
      <c r="M185" s="210"/>
      <c r="N185" s="210">
        <f t="shared" si="40"/>
        <v>0</v>
      </c>
      <c r="O185" s="210"/>
      <c r="P185" s="210"/>
      <c r="Q185" s="210"/>
      <c r="R185" s="142"/>
      <c r="T185" s="143" t="s">
        <v>5</v>
      </c>
      <c r="U185" s="40" t="s">
        <v>39</v>
      </c>
      <c r="V185" s="144">
        <v>0.40300000000000002</v>
      </c>
      <c r="W185" s="144">
        <f t="shared" si="41"/>
        <v>4.4329999999999998</v>
      </c>
      <c r="X185" s="144">
        <v>6.9159999999999999E-2</v>
      </c>
      <c r="Y185" s="144">
        <f t="shared" si="42"/>
        <v>0.76075999999999999</v>
      </c>
      <c r="Z185" s="144">
        <v>0</v>
      </c>
      <c r="AA185" s="145">
        <f t="shared" si="43"/>
        <v>0</v>
      </c>
      <c r="AR185" s="18" t="s">
        <v>134</v>
      </c>
      <c r="AT185" s="18" t="s">
        <v>130</v>
      </c>
      <c r="AU185" s="18" t="s">
        <v>99</v>
      </c>
      <c r="AY185" s="18" t="s">
        <v>129</v>
      </c>
      <c r="BE185" s="146">
        <f t="shared" si="44"/>
        <v>0</v>
      </c>
      <c r="BF185" s="146">
        <f t="shared" si="45"/>
        <v>0</v>
      </c>
      <c r="BG185" s="146">
        <f t="shared" si="46"/>
        <v>0</v>
      </c>
      <c r="BH185" s="146">
        <f t="shared" si="47"/>
        <v>0</v>
      </c>
      <c r="BI185" s="146">
        <f t="shared" si="48"/>
        <v>0</v>
      </c>
      <c r="BJ185" s="18" t="s">
        <v>82</v>
      </c>
      <c r="BK185" s="146">
        <f t="shared" si="49"/>
        <v>0</v>
      </c>
      <c r="BL185" s="18" t="s">
        <v>134</v>
      </c>
      <c r="BM185" s="18" t="s">
        <v>447</v>
      </c>
    </row>
    <row r="186" spans="2:65" s="1" customFormat="1" ht="38.25" customHeight="1">
      <c r="B186" s="137"/>
      <c r="C186" s="138" t="s">
        <v>448</v>
      </c>
      <c r="D186" s="138" t="s">
        <v>130</v>
      </c>
      <c r="E186" s="139" t="s">
        <v>449</v>
      </c>
      <c r="F186" s="209" t="s">
        <v>450</v>
      </c>
      <c r="G186" s="209"/>
      <c r="H186" s="209"/>
      <c r="I186" s="209"/>
      <c r="J186" s="140" t="s">
        <v>133</v>
      </c>
      <c r="K186" s="141">
        <v>1</v>
      </c>
      <c r="L186" s="210">
        <v>0</v>
      </c>
      <c r="M186" s="210"/>
      <c r="N186" s="210">
        <f t="shared" si="40"/>
        <v>0</v>
      </c>
      <c r="O186" s="210"/>
      <c r="P186" s="210"/>
      <c r="Q186" s="210"/>
      <c r="R186" s="142"/>
      <c r="T186" s="143" t="s">
        <v>5</v>
      </c>
      <c r="U186" s="40" t="s">
        <v>39</v>
      </c>
      <c r="V186" s="144">
        <v>0.436</v>
      </c>
      <c r="W186" s="144">
        <f t="shared" si="41"/>
        <v>0.436</v>
      </c>
      <c r="X186" s="144">
        <v>8.0320000000000003E-2</v>
      </c>
      <c r="Y186" s="144">
        <f t="shared" si="42"/>
        <v>8.0320000000000003E-2</v>
      </c>
      <c r="Z186" s="144">
        <v>0</v>
      </c>
      <c r="AA186" s="145">
        <f t="shared" si="43"/>
        <v>0</v>
      </c>
      <c r="AR186" s="18" t="s">
        <v>134</v>
      </c>
      <c r="AT186" s="18" t="s">
        <v>130</v>
      </c>
      <c r="AU186" s="18" t="s">
        <v>99</v>
      </c>
      <c r="AY186" s="18" t="s">
        <v>129</v>
      </c>
      <c r="BE186" s="146">
        <f t="shared" si="44"/>
        <v>0</v>
      </c>
      <c r="BF186" s="146">
        <f t="shared" si="45"/>
        <v>0</v>
      </c>
      <c r="BG186" s="146">
        <f t="shared" si="46"/>
        <v>0</v>
      </c>
      <c r="BH186" s="146">
        <f t="shared" si="47"/>
        <v>0</v>
      </c>
      <c r="BI186" s="146">
        <f t="shared" si="48"/>
        <v>0</v>
      </c>
      <c r="BJ186" s="18" t="s">
        <v>82</v>
      </c>
      <c r="BK186" s="146">
        <f t="shared" si="49"/>
        <v>0</v>
      </c>
      <c r="BL186" s="18" t="s">
        <v>134</v>
      </c>
      <c r="BM186" s="18" t="s">
        <v>451</v>
      </c>
    </row>
    <row r="187" spans="2:65" s="1" customFormat="1" ht="38.25" customHeight="1">
      <c r="B187" s="137"/>
      <c r="C187" s="138" t="s">
        <v>452</v>
      </c>
      <c r="D187" s="138" t="s">
        <v>130</v>
      </c>
      <c r="E187" s="139" t="s">
        <v>453</v>
      </c>
      <c r="F187" s="209" t="s">
        <v>454</v>
      </c>
      <c r="G187" s="209"/>
      <c r="H187" s="209"/>
      <c r="I187" s="209"/>
      <c r="J187" s="140" t="s">
        <v>133</v>
      </c>
      <c r="K187" s="141">
        <v>1</v>
      </c>
      <c r="L187" s="210">
        <v>0</v>
      </c>
      <c r="M187" s="210"/>
      <c r="N187" s="210">
        <f t="shared" si="40"/>
        <v>0</v>
      </c>
      <c r="O187" s="210"/>
      <c r="P187" s="210"/>
      <c r="Q187" s="210"/>
      <c r="R187" s="142"/>
      <c r="T187" s="143" t="s">
        <v>5</v>
      </c>
      <c r="U187" s="40" t="s">
        <v>39</v>
      </c>
      <c r="V187" s="144">
        <v>0.47</v>
      </c>
      <c r="W187" s="144">
        <f t="shared" si="41"/>
        <v>0.47</v>
      </c>
      <c r="X187" s="144">
        <v>9.1480000000000006E-2</v>
      </c>
      <c r="Y187" s="144">
        <f t="shared" si="42"/>
        <v>9.1480000000000006E-2</v>
      </c>
      <c r="Z187" s="144">
        <v>0</v>
      </c>
      <c r="AA187" s="145">
        <f t="shared" si="43"/>
        <v>0</v>
      </c>
      <c r="AR187" s="18" t="s">
        <v>134</v>
      </c>
      <c r="AT187" s="18" t="s">
        <v>130</v>
      </c>
      <c r="AU187" s="18" t="s">
        <v>99</v>
      </c>
      <c r="AY187" s="18" t="s">
        <v>129</v>
      </c>
      <c r="BE187" s="146">
        <f t="shared" si="44"/>
        <v>0</v>
      </c>
      <c r="BF187" s="146">
        <f t="shared" si="45"/>
        <v>0</v>
      </c>
      <c r="BG187" s="146">
        <f t="shared" si="46"/>
        <v>0</v>
      </c>
      <c r="BH187" s="146">
        <f t="shared" si="47"/>
        <v>0</v>
      </c>
      <c r="BI187" s="146">
        <f t="shared" si="48"/>
        <v>0</v>
      </c>
      <c r="BJ187" s="18" t="s">
        <v>82</v>
      </c>
      <c r="BK187" s="146">
        <f t="shared" si="49"/>
        <v>0</v>
      </c>
      <c r="BL187" s="18" t="s">
        <v>134</v>
      </c>
      <c r="BM187" s="18" t="s">
        <v>455</v>
      </c>
    </row>
    <row r="188" spans="2:65" s="1" customFormat="1" ht="38.25" customHeight="1">
      <c r="B188" s="137"/>
      <c r="C188" s="138" t="s">
        <v>456</v>
      </c>
      <c r="D188" s="138" t="s">
        <v>130</v>
      </c>
      <c r="E188" s="139" t="s">
        <v>457</v>
      </c>
      <c r="F188" s="209" t="s">
        <v>458</v>
      </c>
      <c r="G188" s="209"/>
      <c r="H188" s="209"/>
      <c r="I188" s="209"/>
      <c r="J188" s="140" t="s">
        <v>133</v>
      </c>
      <c r="K188" s="141">
        <v>1</v>
      </c>
      <c r="L188" s="210">
        <v>0</v>
      </c>
      <c r="M188" s="210"/>
      <c r="N188" s="210">
        <f t="shared" si="40"/>
        <v>0</v>
      </c>
      <c r="O188" s="210"/>
      <c r="P188" s="210"/>
      <c r="Q188" s="210"/>
      <c r="R188" s="142"/>
      <c r="T188" s="143" t="s">
        <v>5</v>
      </c>
      <c r="U188" s="40" t="s">
        <v>39</v>
      </c>
      <c r="V188" s="144">
        <v>0.503</v>
      </c>
      <c r="W188" s="144">
        <f t="shared" si="41"/>
        <v>0.503</v>
      </c>
      <c r="X188" s="144">
        <v>0.10374</v>
      </c>
      <c r="Y188" s="144">
        <f t="shared" si="42"/>
        <v>0.10374</v>
      </c>
      <c r="Z188" s="144">
        <v>0</v>
      </c>
      <c r="AA188" s="145">
        <f t="shared" si="43"/>
        <v>0</v>
      </c>
      <c r="AR188" s="18" t="s">
        <v>134</v>
      </c>
      <c r="AT188" s="18" t="s">
        <v>130</v>
      </c>
      <c r="AU188" s="18" t="s">
        <v>99</v>
      </c>
      <c r="AY188" s="18" t="s">
        <v>129</v>
      </c>
      <c r="BE188" s="146">
        <f t="shared" si="44"/>
        <v>0</v>
      </c>
      <c r="BF188" s="146">
        <f t="shared" si="45"/>
        <v>0</v>
      </c>
      <c r="BG188" s="146">
        <f t="shared" si="46"/>
        <v>0</v>
      </c>
      <c r="BH188" s="146">
        <f t="shared" si="47"/>
        <v>0</v>
      </c>
      <c r="BI188" s="146">
        <f t="shared" si="48"/>
        <v>0</v>
      </c>
      <c r="BJ188" s="18" t="s">
        <v>82</v>
      </c>
      <c r="BK188" s="146">
        <f t="shared" si="49"/>
        <v>0</v>
      </c>
      <c r="BL188" s="18" t="s">
        <v>134</v>
      </c>
      <c r="BM188" s="18" t="s">
        <v>459</v>
      </c>
    </row>
    <row r="189" spans="2:65" s="1" customFormat="1" ht="38.25" customHeight="1">
      <c r="B189" s="137"/>
      <c r="C189" s="138" t="s">
        <v>460</v>
      </c>
      <c r="D189" s="138" t="s">
        <v>130</v>
      </c>
      <c r="E189" s="139" t="s">
        <v>461</v>
      </c>
      <c r="F189" s="209" t="s">
        <v>462</v>
      </c>
      <c r="G189" s="209"/>
      <c r="H189" s="209"/>
      <c r="I189" s="209"/>
      <c r="J189" s="140" t="s">
        <v>133</v>
      </c>
      <c r="K189" s="141">
        <v>1</v>
      </c>
      <c r="L189" s="210">
        <v>0</v>
      </c>
      <c r="M189" s="210"/>
      <c r="N189" s="210">
        <f t="shared" si="40"/>
        <v>0</v>
      </c>
      <c r="O189" s="210"/>
      <c r="P189" s="210"/>
      <c r="Q189" s="210"/>
      <c r="R189" s="142"/>
      <c r="T189" s="143" t="s">
        <v>5</v>
      </c>
      <c r="U189" s="40" t="s">
        <v>39</v>
      </c>
      <c r="V189" s="144">
        <v>0.53700000000000003</v>
      </c>
      <c r="W189" s="144">
        <f t="shared" si="41"/>
        <v>0.53700000000000003</v>
      </c>
      <c r="X189" s="144">
        <v>0.1149</v>
      </c>
      <c r="Y189" s="144">
        <f t="shared" si="42"/>
        <v>0.1149</v>
      </c>
      <c r="Z189" s="144">
        <v>0</v>
      </c>
      <c r="AA189" s="145">
        <f t="shared" si="43"/>
        <v>0</v>
      </c>
      <c r="AR189" s="18" t="s">
        <v>134</v>
      </c>
      <c r="AT189" s="18" t="s">
        <v>130</v>
      </c>
      <c r="AU189" s="18" t="s">
        <v>99</v>
      </c>
      <c r="AY189" s="18" t="s">
        <v>129</v>
      </c>
      <c r="BE189" s="146">
        <f t="shared" si="44"/>
        <v>0</v>
      </c>
      <c r="BF189" s="146">
        <f t="shared" si="45"/>
        <v>0</v>
      </c>
      <c r="BG189" s="146">
        <f t="shared" si="46"/>
        <v>0</v>
      </c>
      <c r="BH189" s="146">
        <f t="shared" si="47"/>
        <v>0</v>
      </c>
      <c r="BI189" s="146">
        <f t="shared" si="48"/>
        <v>0</v>
      </c>
      <c r="BJ189" s="18" t="s">
        <v>82</v>
      </c>
      <c r="BK189" s="146">
        <f t="shared" si="49"/>
        <v>0</v>
      </c>
      <c r="BL189" s="18" t="s">
        <v>134</v>
      </c>
      <c r="BM189" s="18" t="s">
        <v>463</v>
      </c>
    </row>
    <row r="190" spans="2:65" s="1" customFormat="1" ht="25.5" customHeight="1">
      <c r="B190" s="137"/>
      <c r="C190" s="138" t="s">
        <v>464</v>
      </c>
      <c r="D190" s="138" t="s">
        <v>130</v>
      </c>
      <c r="E190" s="139" t="s">
        <v>465</v>
      </c>
      <c r="F190" s="209" t="s">
        <v>466</v>
      </c>
      <c r="G190" s="209"/>
      <c r="H190" s="209"/>
      <c r="I190" s="209"/>
      <c r="J190" s="140" t="s">
        <v>133</v>
      </c>
      <c r="K190" s="141">
        <v>2</v>
      </c>
      <c r="L190" s="210">
        <v>0</v>
      </c>
      <c r="M190" s="210"/>
      <c r="N190" s="210">
        <f t="shared" si="40"/>
        <v>0</v>
      </c>
      <c r="O190" s="210"/>
      <c r="P190" s="210"/>
      <c r="Q190" s="210"/>
      <c r="R190" s="142"/>
      <c r="T190" s="143" t="s">
        <v>5</v>
      </c>
      <c r="U190" s="40" t="s">
        <v>39</v>
      </c>
      <c r="V190" s="144">
        <v>0.92900000000000005</v>
      </c>
      <c r="W190" s="144">
        <f t="shared" si="41"/>
        <v>1.8580000000000001</v>
      </c>
      <c r="X190" s="144">
        <v>0</v>
      </c>
      <c r="Y190" s="144">
        <f t="shared" si="42"/>
        <v>0</v>
      </c>
      <c r="Z190" s="144">
        <v>0</v>
      </c>
      <c r="AA190" s="145">
        <f t="shared" si="43"/>
        <v>0</v>
      </c>
      <c r="AR190" s="18" t="s">
        <v>134</v>
      </c>
      <c r="AT190" s="18" t="s">
        <v>130</v>
      </c>
      <c r="AU190" s="18" t="s">
        <v>99</v>
      </c>
      <c r="AY190" s="18" t="s">
        <v>129</v>
      </c>
      <c r="BE190" s="146">
        <f t="shared" si="44"/>
        <v>0</v>
      </c>
      <c r="BF190" s="146">
        <f t="shared" si="45"/>
        <v>0</v>
      </c>
      <c r="BG190" s="146">
        <f t="shared" si="46"/>
        <v>0</v>
      </c>
      <c r="BH190" s="146">
        <f t="shared" si="47"/>
        <v>0</v>
      </c>
      <c r="BI190" s="146">
        <f t="shared" si="48"/>
        <v>0</v>
      </c>
      <c r="BJ190" s="18" t="s">
        <v>82</v>
      </c>
      <c r="BK190" s="146">
        <f t="shared" si="49"/>
        <v>0</v>
      </c>
      <c r="BL190" s="18" t="s">
        <v>134</v>
      </c>
      <c r="BM190" s="18" t="s">
        <v>467</v>
      </c>
    </row>
    <row r="191" spans="2:65" s="1" customFormat="1" ht="25.5" customHeight="1">
      <c r="B191" s="137"/>
      <c r="C191" s="138" t="s">
        <v>468</v>
      </c>
      <c r="D191" s="138" t="s">
        <v>130</v>
      </c>
      <c r="E191" s="139" t="s">
        <v>469</v>
      </c>
      <c r="F191" s="209" t="s">
        <v>470</v>
      </c>
      <c r="G191" s="209"/>
      <c r="H191" s="209"/>
      <c r="I191" s="209"/>
      <c r="J191" s="140" t="s">
        <v>133</v>
      </c>
      <c r="K191" s="141">
        <v>1</v>
      </c>
      <c r="L191" s="210">
        <v>0</v>
      </c>
      <c r="M191" s="210"/>
      <c r="N191" s="210">
        <f t="shared" si="40"/>
        <v>0</v>
      </c>
      <c r="O191" s="210"/>
      <c r="P191" s="210"/>
      <c r="Q191" s="210"/>
      <c r="R191" s="142"/>
      <c r="T191" s="143" t="s">
        <v>5</v>
      </c>
      <c r="U191" s="40" t="s">
        <v>39</v>
      </c>
      <c r="V191" s="144">
        <v>0.997</v>
      </c>
      <c r="W191" s="144">
        <f t="shared" si="41"/>
        <v>0.997</v>
      </c>
      <c r="X191" s="144">
        <v>0</v>
      </c>
      <c r="Y191" s="144">
        <f t="shared" si="42"/>
        <v>0</v>
      </c>
      <c r="Z191" s="144">
        <v>0</v>
      </c>
      <c r="AA191" s="145">
        <f t="shared" si="43"/>
        <v>0</v>
      </c>
      <c r="AR191" s="18" t="s">
        <v>134</v>
      </c>
      <c r="AT191" s="18" t="s">
        <v>130</v>
      </c>
      <c r="AU191" s="18" t="s">
        <v>99</v>
      </c>
      <c r="AY191" s="18" t="s">
        <v>129</v>
      </c>
      <c r="BE191" s="146">
        <f t="shared" si="44"/>
        <v>0</v>
      </c>
      <c r="BF191" s="146">
        <f t="shared" si="45"/>
        <v>0</v>
      </c>
      <c r="BG191" s="146">
        <f t="shared" si="46"/>
        <v>0</v>
      </c>
      <c r="BH191" s="146">
        <f t="shared" si="47"/>
        <v>0</v>
      </c>
      <c r="BI191" s="146">
        <f t="shared" si="48"/>
        <v>0</v>
      </c>
      <c r="BJ191" s="18" t="s">
        <v>82</v>
      </c>
      <c r="BK191" s="146">
        <f t="shared" si="49"/>
        <v>0</v>
      </c>
      <c r="BL191" s="18" t="s">
        <v>134</v>
      </c>
      <c r="BM191" s="18" t="s">
        <v>471</v>
      </c>
    </row>
    <row r="192" spans="2:65" s="1" customFormat="1" ht="25.5" customHeight="1">
      <c r="B192" s="137"/>
      <c r="C192" s="138" t="s">
        <v>472</v>
      </c>
      <c r="D192" s="138" t="s">
        <v>130</v>
      </c>
      <c r="E192" s="139" t="s">
        <v>473</v>
      </c>
      <c r="F192" s="209" t="s">
        <v>474</v>
      </c>
      <c r="G192" s="209"/>
      <c r="H192" s="209"/>
      <c r="I192" s="209"/>
      <c r="J192" s="140" t="s">
        <v>133</v>
      </c>
      <c r="K192" s="141">
        <v>3</v>
      </c>
      <c r="L192" s="210">
        <v>0</v>
      </c>
      <c r="M192" s="210"/>
      <c r="N192" s="210">
        <f t="shared" si="40"/>
        <v>0</v>
      </c>
      <c r="O192" s="210"/>
      <c r="P192" s="210"/>
      <c r="Q192" s="210"/>
      <c r="R192" s="142"/>
      <c r="T192" s="143" t="s">
        <v>5</v>
      </c>
      <c r="U192" s="40" t="s">
        <v>39</v>
      </c>
      <c r="V192" s="144">
        <v>1.1279999999999999</v>
      </c>
      <c r="W192" s="144">
        <f t="shared" si="41"/>
        <v>3.3839999999999995</v>
      </c>
      <c r="X192" s="144">
        <v>0</v>
      </c>
      <c r="Y192" s="144">
        <f t="shared" si="42"/>
        <v>0</v>
      </c>
      <c r="Z192" s="144">
        <v>0</v>
      </c>
      <c r="AA192" s="145">
        <f t="shared" si="43"/>
        <v>0</v>
      </c>
      <c r="AR192" s="18" t="s">
        <v>134</v>
      </c>
      <c r="AT192" s="18" t="s">
        <v>130</v>
      </c>
      <c r="AU192" s="18" t="s">
        <v>99</v>
      </c>
      <c r="AY192" s="18" t="s">
        <v>129</v>
      </c>
      <c r="BE192" s="146">
        <f t="shared" si="44"/>
        <v>0</v>
      </c>
      <c r="BF192" s="146">
        <f t="shared" si="45"/>
        <v>0</v>
      </c>
      <c r="BG192" s="146">
        <f t="shared" si="46"/>
        <v>0</v>
      </c>
      <c r="BH192" s="146">
        <f t="shared" si="47"/>
        <v>0</v>
      </c>
      <c r="BI192" s="146">
        <f t="shared" si="48"/>
        <v>0</v>
      </c>
      <c r="BJ192" s="18" t="s">
        <v>82</v>
      </c>
      <c r="BK192" s="146">
        <f t="shared" si="49"/>
        <v>0</v>
      </c>
      <c r="BL192" s="18" t="s">
        <v>134</v>
      </c>
      <c r="BM192" s="18" t="s">
        <v>475</v>
      </c>
    </row>
    <row r="193" spans="2:65" s="1" customFormat="1" ht="25.5" customHeight="1">
      <c r="B193" s="137"/>
      <c r="C193" s="138" t="s">
        <v>476</v>
      </c>
      <c r="D193" s="138" t="s">
        <v>130</v>
      </c>
      <c r="E193" s="139" t="s">
        <v>477</v>
      </c>
      <c r="F193" s="209" t="s">
        <v>478</v>
      </c>
      <c r="G193" s="209"/>
      <c r="H193" s="209"/>
      <c r="I193" s="209"/>
      <c r="J193" s="140" t="s">
        <v>133</v>
      </c>
      <c r="K193" s="141">
        <v>7</v>
      </c>
      <c r="L193" s="210">
        <v>0</v>
      </c>
      <c r="M193" s="210"/>
      <c r="N193" s="210">
        <f t="shared" si="40"/>
        <v>0</v>
      </c>
      <c r="O193" s="210"/>
      <c r="P193" s="210"/>
      <c r="Q193" s="210"/>
      <c r="R193" s="142"/>
      <c r="T193" s="143" t="s">
        <v>5</v>
      </c>
      <c r="U193" s="40" t="s">
        <v>39</v>
      </c>
      <c r="V193" s="144">
        <v>1.1040000000000001</v>
      </c>
      <c r="W193" s="144">
        <f t="shared" si="41"/>
        <v>7.7280000000000006</v>
      </c>
      <c r="X193" s="144">
        <v>0</v>
      </c>
      <c r="Y193" s="144">
        <f t="shared" si="42"/>
        <v>0</v>
      </c>
      <c r="Z193" s="144">
        <v>0</v>
      </c>
      <c r="AA193" s="145">
        <f t="shared" si="43"/>
        <v>0</v>
      </c>
      <c r="AR193" s="18" t="s">
        <v>134</v>
      </c>
      <c r="AT193" s="18" t="s">
        <v>130</v>
      </c>
      <c r="AU193" s="18" t="s">
        <v>99</v>
      </c>
      <c r="AY193" s="18" t="s">
        <v>129</v>
      </c>
      <c r="BE193" s="146">
        <f t="shared" si="44"/>
        <v>0</v>
      </c>
      <c r="BF193" s="146">
        <f t="shared" si="45"/>
        <v>0</v>
      </c>
      <c r="BG193" s="146">
        <f t="shared" si="46"/>
        <v>0</v>
      </c>
      <c r="BH193" s="146">
        <f t="shared" si="47"/>
        <v>0</v>
      </c>
      <c r="BI193" s="146">
        <f t="shared" si="48"/>
        <v>0</v>
      </c>
      <c r="BJ193" s="18" t="s">
        <v>82</v>
      </c>
      <c r="BK193" s="146">
        <f t="shared" si="49"/>
        <v>0</v>
      </c>
      <c r="BL193" s="18" t="s">
        <v>134</v>
      </c>
      <c r="BM193" s="18" t="s">
        <v>479</v>
      </c>
    </row>
    <row r="194" spans="2:65" s="1" customFormat="1" ht="25.5" customHeight="1">
      <c r="B194" s="137"/>
      <c r="C194" s="138" t="s">
        <v>480</v>
      </c>
      <c r="D194" s="138" t="s">
        <v>130</v>
      </c>
      <c r="E194" s="139" t="s">
        <v>481</v>
      </c>
      <c r="F194" s="209" t="s">
        <v>482</v>
      </c>
      <c r="G194" s="209"/>
      <c r="H194" s="209"/>
      <c r="I194" s="209"/>
      <c r="J194" s="140" t="s">
        <v>133</v>
      </c>
      <c r="K194" s="141">
        <v>12</v>
      </c>
      <c r="L194" s="210">
        <v>0</v>
      </c>
      <c r="M194" s="210"/>
      <c r="N194" s="210">
        <f t="shared" si="40"/>
        <v>0</v>
      </c>
      <c r="O194" s="210"/>
      <c r="P194" s="210"/>
      <c r="Q194" s="210"/>
      <c r="R194" s="142"/>
      <c r="T194" s="143" t="s">
        <v>5</v>
      </c>
      <c r="U194" s="40" t="s">
        <v>39</v>
      </c>
      <c r="V194" s="144">
        <v>1.177</v>
      </c>
      <c r="W194" s="144">
        <f t="shared" si="41"/>
        <v>14.124000000000001</v>
      </c>
      <c r="X194" s="144">
        <v>0</v>
      </c>
      <c r="Y194" s="144">
        <f t="shared" si="42"/>
        <v>0</v>
      </c>
      <c r="Z194" s="144">
        <v>0</v>
      </c>
      <c r="AA194" s="145">
        <f t="shared" si="43"/>
        <v>0</v>
      </c>
      <c r="AR194" s="18" t="s">
        <v>134</v>
      </c>
      <c r="AT194" s="18" t="s">
        <v>130</v>
      </c>
      <c r="AU194" s="18" t="s">
        <v>99</v>
      </c>
      <c r="AY194" s="18" t="s">
        <v>129</v>
      </c>
      <c r="BE194" s="146">
        <f t="shared" si="44"/>
        <v>0</v>
      </c>
      <c r="BF194" s="146">
        <f t="shared" si="45"/>
        <v>0</v>
      </c>
      <c r="BG194" s="146">
        <f t="shared" si="46"/>
        <v>0</v>
      </c>
      <c r="BH194" s="146">
        <f t="shared" si="47"/>
        <v>0</v>
      </c>
      <c r="BI194" s="146">
        <f t="shared" si="48"/>
        <v>0</v>
      </c>
      <c r="BJ194" s="18" t="s">
        <v>82</v>
      </c>
      <c r="BK194" s="146">
        <f t="shared" si="49"/>
        <v>0</v>
      </c>
      <c r="BL194" s="18" t="s">
        <v>134</v>
      </c>
      <c r="BM194" s="18" t="s">
        <v>483</v>
      </c>
    </row>
    <row r="195" spans="2:65" s="1" customFormat="1" ht="25.5" customHeight="1">
      <c r="B195" s="137"/>
      <c r="C195" s="138" t="s">
        <v>484</v>
      </c>
      <c r="D195" s="138" t="s">
        <v>130</v>
      </c>
      <c r="E195" s="139" t="s">
        <v>485</v>
      </c>
      <c r="F195" s="209" t="s">
        <v>486</v>
      </c>
      <c r="G195" s="209"/>
      <c r="H195" s="209"/>
      <c r="I195" s="209"/>
      <c r="J195" s="140" t="s">
        <v>133</v>
      </c>
      <c r="K195" s="141">
        <v>2</v>
      </c>
      <c r="L195" s="210">
        <v>0</v>
      </c>
      <c r="M195" s="210"/>
      <c r="N195" s="210">
        <f t="shared" si="40"/>
        <v>0</v>
      </c>
      <c r="O195" s="210"/>
      <c r="P195" s="210"/>
      <c r="Q195" s="210"/>
      <c r="R195" s="142"/>
      <c r="T195" s="143" t="s">
        <v>5</v>
      </c>
      <c r="U195" s="40" t="s">
        <v>39</v>
      </c>
      <c r="V195" s="144">
        <v>1.343</v>
      </c>
      <c r="W195" s="144">
        <f t="shared" si="41"/>
        <v>2.6859999999999999</v>
      </c>
      <c r="X195" s="144">
        <v>0</v>
      </c>
      <c r="Y195" s="144">
        <f t="shared" si="42"/>
        <v>0</v>
      </c>
      <c r="Z195" s="144">
        <v>0</v>
      </c>
      <c r="AA195" s="145">
        <f t="shared" si="43"/>
        <v>0</v>
      </c>
      <c r="AR195" s="18" t="s">
        <v>134</v>
      </c>
      <c r="AT195" s="18" t="s">
        <v>130</v>
      </c>
      <c r="AU195" s="18" t="s">
        <v>99</v>
      </c>
      <c r="AY195" s="18" t="s">
        <v>129</v>
      </c>
      <c r="BE195" s="146">
        <f t="shared" si="44"/>
        <v>0</v>
      </c>
      <c r="BF195" s="146">
        <f t="shared" si="45"/>
        <v>0</v>
      </c>
      <c r="BG195" s="146">
        <f t="shared" si="46"/>
        <v>0</v>
      </c>
      <c r="BH195" s="146">
        <f t="shared" si="47"/>
        <v>0</v>
      </c>
      <c r="BI195" s="146">
        <f t="shared" si="48"/>
        <v>0</v>
      </c>
      <c r="BJ195" s="18" t="s">
        <v>82</v>
      </c>
      <c r="BK195" s="146">
        <f t="shared" si="49"/>
        <v>0</v>
      </c>
      <c r="BL195" s="18" t="s">
        <v>134</v>
      </c>
      <c r="BM195" s="18" t="s">
        <v>487</v>
      </c>
    </row>
    <row r="196" spans="2:65" s="1" customFormat="1" ht="25.5" customHeight="1">
      <c r="B196" s="137"/>
      <c r="C196" s="138" t="s">
        <v>488</v>
      </c>
      <c r="D196" s="138" t="s">
        <v>130</v>
      </c>
      <c r="E196" s="139" t="s">
        <v>489</v>
      </c>
      <c r="F196" s="209" t="s">
        <v>490</v>
      </c>
      <c r="G196" s="209"/>
      <c r="H196" s="209"/>
      <c r="I196" s="209"/>
      <c r="J196" s="140" t="s">
        <v>133</v>
      </c>
      <c r="K196" s="141">
        <v>1</v>
      </c>
      <c r="L196" s="210">
        <v>0</v>
      </c>
      <c r="M196" s="210"/>
      <c r="N196" s="210">
        <f t="shared" si="40"/>
        <v>0</v>
      </c>
      <c r="O196" s="210"/>
      <c r="P196" s="210"/>
      <c r="Q196" s="210"/>
      <c r="R196" s="142"/>
      <c r="T196" s="143" t="s">
        <v>5</v>
      </c>
      <c r="U196" s="40" t="s">
        <v>39</v>
      </c>
      <c r="V196" s="144">
        <v>1.6559999999999999</v>
      </c>
      <c r="W196" s="144">
        <f t="shared" si="41"/>
        <v>1.6559999999999999</v>
      </c>
      <c r="X196" s="144">
        <v>0</v>
      </c>
      <c r="Y196" s="144">
        <f t="shared" si="42"/>
        <v>0</v>
      </c>
      <c r="Z196" s="144">
        <v>0</v>
      </c>
      <c r="AA196" s="145">
        <f t="shared" si="43"/>
        <v>0</v>
      </c>
      <c r="AR196" s="18" t="s">
        <v>134</v>
      </c>
      <c r="AT196" s="18" t="s">
        <v>130</v>
      </c>
      <c r="AU196" s="18" t="s">
        <v>99</v>
      </c>
      <c r="AY196" s="18" t="s">
        <v>129</v>
      </c>
      <c r="BE196" s="146">
        <f t="shared" si="44"/>
        <v>0</v>
      </c>
      <c r="BF196" s="146">
        <f t="shared" si="45"/>
        <v>0</v>
      </c>
      <c r="BG196" s="146">
        <f t="shared" si="46"/>
        <v>0</v>
      </c>
      <c r="BH196" s="146">
        <f t="shared" si="47"/>
        <v>0</v>
      </c>
      <c r="BI196" s="146">
        <f t="shared" si="48"/>
        <v>0</v>
      </c>
      <c r="BJ196" s="18" t="s">
        <v>82</v>
      </c>
      <c r="BK196" s="146">
        <f t="shared" si="49"/>
        <v>0</v>
      </c>
      <c r="BL196" s="18" t="s">
        <v>134</v>
      </c>
      <c r="BM196" s="18" t="s">
        <v>491</v>
      </c>
    </row>
    <row r="197" spans="2:65" s="1" customFormat="1" ht="25.5" customHeight="1">
      <c r="B197" s="137"/>
      <c r="C197" s="138" t="s">
        <v>492</v>
      </c>
      <c r="D197" s="138" t="s">
        <v>130</v>
      </c>
      <c r="E197" s="139" t="s">
        <v>493</v>
      </c>
      <c r="F197" s="209" t="s">
        <v>494</v>
      </c>
      <c r="G197" s="209"/>
      <c r="H197" s="209"/>
      <c r="I197" s="209"/>
      <c r="J197" s="140" t="s">
        <v>260</v>
      </c>
      <c r="K197" s="141">
        <v>1.7949999999999999</v>
      </c>
      <c r="L197" s="210">
        <v>0</v>
      </c>
      <c r="M197" s="210"/>
      <c r="N197" s="210">
        <f t="shared" si="40"/>
        <v>0</v>
      </c>
      <c r="O197" s="210"/>
      <c r="P197" s="210"/>
      <c r="Q197" s="210"/>
      <c r="R197" s="142"/>
      <c r="T197" s="143" t="s">
        <v>5</v>
      </c>
      <c r="U197" s="40" t="s">
        <v>39</v>
      </c>
      <c r="V197" s="144">
        <v>2.71</v>
      </c>
      <c r="W197" s="144">
        <f t="shared" si="41"/>
        <v>4.8644499999999997</v>
      </c>
      <c r="X197" s="144">
        <v>0</v>
      </c>
      <c r="Y197" s="144">
        <f t="shared" si="42"/>
        <v>0</v>
      </c>
      <c r="Z197" s="144">
        <v>0</v>
      </c>
      <c r="AA197" s="145">
        <f t="shared" si="43"/>
        <v>0</v>
      </c>
      <c r="AR197" s="18" t="s">
        <v>134</v>
      </c>
      <c r="AT197" s="18" t="s">
        <v>130</v>
      </c>
      <c r="AU197" s="18" t="s">
        <v>99</v>
      </c>
      <c r="AY197" s="18" t="s">
        <v>129</v>
      </c>
      <c r="BE197" s="146">
        <f t="shared" si="44"/>
        <v>0</v>
      </c>
      <c r="BF197" s="146">
        <f t="shared" si="45"/>
        <v>0</v>
      </c>
      <c r="BG197" s="146">
        <f t="shared" si="46"/>
        <v>0</v>
      </c>
      <c r="BH197" s="146">
        <f t="shared" si="47"/>
        <v>0</v>
      </c>
      <c r="BI197" s="146">
        <f t="shared" si="48"/>
        <v>0</v>
      </c>
      <c r="BJ197" s="18" t="s">
        <v>82</v>
      </c>
      <c r="BK197" s="146">
        <f t="shared" si="49"/>
        <v>0</v>
      </c>
      <c r="BL197" s="18" t="s">
        <v>134</v>
      </c>
      <c r="BM197" s="18" t="s">
        <v>495</v>
      </c>
    </row>
    <row r="198" spans="2:65" s="9" customFormat="1" ht="29.85" customHeight="1">
      <c r="B198" s="126"/>
      <c r="C198" s="127"/>
      <c r="D198" s="136" t="s">
        <v>113</v>
      </c>
      <c r="E198" s="136"/>
      <c r="F198" s="136"/>
      <c r="G198" s="136"/>
      <c r="H198" s="136"/>
      <c r="I198" s="136"/>
      <c r="J198" s="136"/>
      <c r="K198" s="136"/>
      <c r="L198" s="136"/>
      <c r="M198" s="136"/>
      <c r="N198" s="218">
        <f>BK198</f>
        <v>0</v>
      </c>
      <c r="O198" s="219"/>
      <c r="P198" s="219"/>
      <c r="Q198" s="219"/>
      <c r="R198" s="129"/>
      <c r="T198" s="130"/>
      <c r="U198" s="127"/>
      <c r="V198" s="127"/>
      <c r="W198" s="131">
        <f>SUM(W199:W208)</f>
        <v>0</v>
      </c>
      <c r="X198" s="127"/>
      <c r="Y198" s="131">
        <f>SUM(Y199:Y208)</f>
        <v>0</v>
      </c>
      <c r="Z198" s="127"/>
      <c r="AA198" s="132">
        <f>SUM(AA199:AA208)</f>
        <v>0</v>
      </c>
      <c r="AR198" s="133" t="s">
        <v>99</v>
      </c>
      <c r="AT198" s="134" t="s">
        <v>73</v>
      </c>
      <c r="AU198" s="134" t="s">
        <v>82</v>
      </c>
      <c r="AY198" s="133" t="s">
        <v>129</v>
      </c>
      <c r="BK198" s="135">
        <f>SUM(BK199:BK208)</f>
        <v>0</v>
      </c>
    </row>
    <row r="199" spans="2:65" s="1" customFormat="1" ht="16.5" customHeight="1">
      <c r="B199" s="137"/>
      <c r="C199" s="138" t="s">
        <v>496</v>
      </c>
      <c r="D199" s="138" t="s">
        <v>130</v>
      </c>
      <c r="E199" s="139" t="s">
        <v>176</v>
      </c>
      <c r="F199" s="209" t="s">
        <v>198</v>
      </c>
      <c r="G199" s="209"/>
      <c r="H199" s="209"/>
      <c r="I199" s="209"/>
      <c r="J199" s="140" t="s">
        <v>199</v>
      </c>
      <c r="K199" s="141">
        <v>24</v>
      </c>
      <c r="L199" s="210">
        <v>0</v>
      </c>
      <c r="M199" s="210"/>
      <c r="N199" s="210">
        <f t="shared" ref="N199:N208" si="50">ROUND(L199*K199,2)</f>
        <v>0</v>
      </c>
      <c r="O199" s="210"/>
      <c r="P199" s="210"/>
      <c r="Q199" s="210"/>
      <c r="R199" s="142"/>
      <c r="T199" s="143" t="s">
        <v>5</v>
      </c>
      <c r="U199" s="40" t="s">
        <v>39</v>
      </c>
      <c r="V199" s="144">
        <v>0</v>
      </c>
      <c r="W199" s="144">
        <f t="shared" ref="W199:W208" si="51">V199*K199</f>
        <v>0</v>
      </c>
      <c r="X199" s="144">
        <v>0</v>
      </c>
      <c r="Y199" s="144">
        <f t="shared" ref="Y199:Y208" si="52">X199*K199</f>
        <v>0</v>
      </c>
      <c r="Z199" s="144">
        <v>0</v>
      </c>
      <c r="AA199" s="145">
        <f t="shared" ref="AA199:AA208" si="53">Z199*K199</f>
        <v>0</v>
      </c>
      <c r="AR199" s="18" t="s">
        <v>134</v>
      </c>
      <c r="AT199" s="18" t="s">
        <v>130</v>
      </c>
      <c r="AU199" s="18" t="s">
        <v>99</v>
      </c>
      <c r="AY199" s="18" t="s">
        <v>129</v>
      </c>
      <c r="BE199" s="146">
        <f t="shared" ref="BE199:BE208" si="54">IF(U199="základní",N199,0)</f>
        <v>0</v>
      </c>
      <c r="BF199" s="146">
        <f t="shared" ref="BF199:BF208" si="55">IF(U199="snížená",N199,0)</f>
        <v>0</v>
      </c>
      <c r="BG199" s="146">
        <f t="shared" ref="BG199:BG208" si="56">IF(U199="zákl. přenesená",N199,0)</f>
        <v>0</v>
      </c>
      <c r="BH199" s="146">
        <f t="shared" ref="BH199:BH208" si="57">IF(U199="sníž. přenesená",N199,0)</f>
        <v>0</v>
      </c>
      <c r="BI199" s="146">
        <f t="shared" ref="BI199:BI208" si="58">IF(U199="nulová",N199,0)</f>
        <v>0</v>
      </c>
      <c r="BJ199" s="18" t="s">
        <v>82</v>
      </c>
      <c r="BK199" s="146">
        <f t="shared" ref="BK199:BK208" si="59">ROUND(L199*K199,2)</f>
        <v>0</v>
      </c>
      <c r="BL199" s="18" t="s">
        <v>134</v>
      </c>
      <c r="BM199" s="18" t="s">
        <v>497</v>
      </c>
    </row>
    <row r="200" spans="2:65" s="1" customFormat="1" ht="16.5" customHeight="1">
      <c r="B200" s="137"/>
      <c r="C200" s="138" t="s">
        <v>498</v>
      </c>
      <c r="D200" s="138" t="s">
        <v>130</v>
      </c>
      <c r="E200" s="139" t="s">
        <v>197</v>
      </c>
      <c r="F200" s="209" t="s">
        <v>211</v>
      </c>
      <c r="G200" s="209"/>
      <c r="H200" s="209"/>
      <c r="I200" s="209"/>
      <c r="J200" s="140" t="s">
        <v>212</v>
      </c>
      <c r="K200" s="141">
        <v>4.5</v>
      </c>
      <c r="L200" s="210">
        <v>0</v>
      </c>
      <c r="M200" s="210"/>
      <c r="N200" s="210">
        <f t="shared" si="50"/>
        <v>0</v>
      </c>
      <c r="O200" s="210"/>
      <c r="P200" s="210"/>
      <c r="Q200" s="210"/>
      <c r="R200" s="142"/>
      <c r="T200" s="143" t="s">
        <v>5</v>
      </c>
      <c r="U200" s="40" t="s">
        <v>39</v>
      </c>
      <c r="V200" s="144">
        <v>0</v>
      </c>
      <c r="W200" s="144">
        <f t="shared" si="51"/>
        <v>0</v>
      </c>
      <c r="X200" s="144">
        <v>0</v>
      </c>
      <c r="Y200" s="144">
        <f t="shared" si="52"/>
        <v>0</v>
      </c>
      <c r="Z200" s="144">
        <v>0</v>
      </c>
      <c r="AA200" s="145">
        <f t="shared" si="53"/>
        <v>0</v>
      </c>
      <c r="AR200" s="18" t="s">
        <v>134</v>
      </c>
      <c r="AT200" s="18" t="s">
        <v>130</v>
      </c>
      <c r="AU200" s="18" t="s">
        <v>99</v>
      </c>
      <c r="AY200" s="18" t="s">
        <v>129</v>
      </c>
      <c r="BE200" s="146">
        <f t="shared" si="54"/>
        <v>0</v>
      </c>
      <c r="BF200" s="146">
        <f t="shared" si="55"/>
        <v>0</v>
      </c>
      <c r="BG200" s="146">
        <f t="shared" si="56"/>
        <v>0</v>
      </c>
      <c r="BH200" s="146">
        <f t="shared" si="57"/>
        <v>0</v>
      </c>
      <c r="BI200" s="146">
        <f t="shared" si="58"/>
        <v>0</v>
      </c>
      <c r="BJ200" s="18" t="s">
        <v>82</v>
      </c>
      <c r="BK200" s="146">
        <f t="shared" si="59"/>
        <v>0</v>
      </c>
      <c r="BL200" s="18" t="s">
        <v>134</v>
      </c>
      <c r="BM200" s="18" t="s">
        <v>499</v>
      </c>
    </row>
    <row r="201" spans="2:65" s="1" customFormat="1" ht="16.5" customHeight="1">
      <c r="B201" s="137"/>
      <c r="C201" s="138" t="s">
        <v>500</v>
      </c>
      <c r="D201" s="138" t="s">
        <v>130</v>
      </c>
      <c r="E201" s="139" t="s">
        <v>202</v>
      </c>
      <c r="F201" s="209" t="s">
        <v>501</v>
      </c>
      <c r="G201" s="209"/>
      <c r="H201" s="209"/>
      <c r="I201" s="209"/>
      <c r="J201" s="140" t="s">
        <v>133</v>
      </c>
      <c r="K201" s="141">
        <v>1</v>
      </c>
      <c r="L201" s="210">
        <v>0</v>
      </c>
      <c r="M201" s="210"/>
      <c r="N201" s="210">
        <f t="shared" si="50"/>
        <v>0</v>
      </c>
      <c r="O201" s="210"/>
      <c r="P201" s="210"/>
      <c r="Q201" s="210"/>
      <c r="R201" s="142"/>
      <c r="T201" s="143" t="s">
        <v>5</v>
      </c>
      <c r="U201" s="40" t="s">
        <v>39</v>
      </c>
      <c r="V201" s="144">
        <v>0</v>
      </c>
      <c r="W201" s="144">
        <f t="shared" si="51"/>
        <v>0</v>
      </c>
      <c r="X201" s="144">
        <v>0</v>
      </c>
      <c r="Y201" s="144">
        <f t="shared" si="52"/>
        <v>0</v>
      </c>
      <c r="Z201" s="144">
        <v>0</v>
      </c>
      <c r="AA201" s="145">
        <f t="shared" si="53"/>
        <v>0</v>
      </c>
      <c r="AR201" s="18" t="s">
        <v>134</v>
      </c>
      <c r="AT201" s="18" t="s">
        <v>130</v>
      </c>
      <c r="AU201" s="18" t="s">
        <v>99</v>
      </c>
      <c r="AY201" s="18" t="s">
        <v>129</v>
      </c>
      <c r="BE201" s="146">
        <f t="shared" si="54"/>
        <v>0</v>
      </c>
      <c r="BF201" s="146">
        <f t="shared" si="55"/>
        <v>0</v>
      </c>
      <c r="BG201" s="146">
        <f t="shared" si="56"/>
        <v>0</v>
      </c>
      <c r="BH201" s="146">
        <f t="shared" si="57"/>
        <v>0</v>
      </c>
      <c r="BI201" s="146">
        <f t="shared" si="58"/>
        <v>0</v>
      </c>
      <c r="BJ201" s="18" t="s">
        <v>82</v>
      </c>
      <c r="BK201" s="146">
        <f t="shared" si="59"/>
        <v>0</v>
      </c>
      <c r="BL201" s="18" t="s">
        <v>134</v>
      </c>
      <c r="BM201" s="18" t="s">
        <v>502</v>
      </c>
    </row>
    <row r="202" spans="2:65" s="1" customFormat="1" ht="16.5" customHeight="1">
      <c r="B202" s="137"/>
      <c r="C202" s="138" t="s">
        <v>503</v>
      </c>
      <c r="D202" s="138" t="s">
        <v>130</v>
      </c>
      <c r="E202" s="139" t="s">
        <v>206</v>
      </c>
      <c r="F202" s="209" t="s">
        <v>207</v>
      </c>
      <c r="G202" s="209"/>
      <c r="H202" s="209"/>
      <c r="I202" s="209"/>
      <c r="J202" s="140" t="s">
        <v>133</v>
      </c>
      <c r="K202" s="141">
        <v>1</v>
      </c>
      <c r="L202" s="210">
        <v>0</v>
      </c>
      <c r="M202" s="210"/>
      <c r="N202" s="210">
        <f t="shared" si="50"/>
        <v>0</v>
      </c>
      <c r="O202" s="210"/>
      <c r="P202" s="210"/>
      <c r="Q202" s="210"/>
      <c r="R202" s="142"/>
      <c r="T202" s="143" t="s">
        <v>5</v>
      </c>
      <c r="U202" s="40" t="s">
        <v>39</v>
      </c>
      <c r="V202" s="144">
        <v>0</v>
      </c>
      <c r="W202" s="144">
        <f t="shared" si="51"/>
        <v>0</v>
      </c>
      <c r="X202" s="144">
        <v>0</v>
      </c>
      <c r="Y202" s="144">
        <f t="shared" si="52"/>
        <v>0</v>
      </c>
      <c r="Z202" s="144">
        <v>0</v>
      </c>
      <c r="AA202" s="145">
        <f t="shared" si="53"/>
        <v>0</v>
      </c>
      <c r="AR202" s="18" t="s">
        <v>134</v>
      </c>
      <c r="AT202" s="18" t="s">
        <v>130</v>
      </c>
      <c r="AU202" s="18" t="s">
        <v>99</v>
      </c>
      <c r="AY202" s="18" t="s">
        <v>129</v>
      </c>
      <c r="BE202" s="146">
        <f t="shared" si="54"/>
        <v>0</v>
      </c>
      <c r="BF202" s="146">
        <f t="shared" si="55"/>
        <v>0</v>
      </c>
      <c r="BG202" s="146">
        <f t="shared" si="56"/>
        <v>0</v>
      </c>
      <c r="BH202" s="146">
        <f t="shared" si="57"/>
        <v>0</v>
      </c>
      <c r="BI202" s="146">
        <f t="shared" si="58"/>
        <v>0</v>
      </c>
      <c r="BJ202" s="18" t="s">
        <v>82</v>
      </c>
      <c r="BK202" s="146">
        <f t="shared" si="59"/>
        <v>0</v>
      </c>
      <c r="BL202" s="18" t="s">
        <v>134</v>
      </c>
      <c r="BM202" s="18" t="s">
        <v>504</v>
      </c>
    </row>
    <row r="203" spans="2:65" s="1" customFormat="1" ht="16.5" customHeight="1">
      <c r="B203" s="137"/>
      <c r="C203" s="138" t="s">
        <v>505</v>
      </c>
      <c r="D203" s="138" t="s">
        <v>130</v>
      </c>
      <c r="E203" s="139" t="s">
        <v>210</v>
      </c>
      <c r="F203" s="209" t="s">
        <v>506</v>
      </c>
      <c r="G203" s="209"/>
      <c r="H203" s="209"/>
      <c r="I203" s="209"/>
      <c r="J203" s="140" t="s">
        <v>133</v>
      </c>
      <c r="K203" s="141">
        <v>1</v>
      </c>
      <c r="L203" s="210">
        <v>0</v>
      </c>
      <c r="M203" s="210"/>
      <c r="N203" s="210">
        <f t="shared" si="50"/>
        <v>0</v>
      </c>
      <c r="O203" s="210"/>
      <c r="P203" s="210"/>
      <c r="Q203" s="210"/>
      <c r="R203" s="142"/>
      <c r="T203" s="143" t="s">
        <v>5</v>
      </c>
      <c r="U203" s="40" t="s">
        <v>39</v>
      </c>
      <c r="V203" s="144">
        <v>0</v>
      </c>
      <c r="W203" s="144">
        <f t="shared" si="51"/>
        <v>0</v>
      </c>
      <c r="X203" s="144">
        <v>0</v>
      </c>
      <c r="Y203" s="144">
        <f t="shared" si="52"/>
        <v>0</v>
      </c>
      <c r="Z203" s="144">
        <v>0</v>
      </c>
      <c r="AA203" s="145">
        <f t="shared" si="53"/>
        <v>0</v>
      </c>
      <c r="AR203" s="18" t="s">
        <v>134</v>
      </c>
      <c r="AT203" s="18" t="s">
        <v>130</v>
      </c>
      <c r="AU203" s="18" t="s">
        <v>99</v>
      </c>
      <c r="AY203" s="18" t="s">
        <v>129</v>
      </c>
      <c r="BE203" s="146">
        <f t="shared" si="54"/>
        <v>0</v>
      </c>
      <c r="BF203" s="146">
        <f t="shared" si="55"/>
        <v>0</v>
      </c>
      <c r="BG203" s="146">
        <f t="shared" si="56"/>
        <v>0</v>
      </c>
      <c r="BH203" s="146">
        <f t="shared" si="57"/>
        <v>0</v>
      </c>
      <c r="BI203" s="146">
        <f t="shared" si="58"/>
        <v>0</v>
      </c>
      <c r="BJ203" s="18" t="s">
        <v>82</v>
      </c>
      <c r="BK203" s="146">
        <f t="shared" si="59"/>
        <v>0</v>
      </c>
      <c r="BL203" s="18" t="s">
        <v>134</v>
      </c>
      <c r="BM203" s="18" t="s">
        <v>507</v>
      </c>
    </row>
    <row r="204" spans="2:65" s="1" customFormat="1" ht="16.5" customHeight="1">
      <c r="B204" s="137"/>
      <c r="C204" s="138" t="s">
        <v>508</v>
      </c>
      <c r="D204" s="138" t="s">
        <v>130</v>
      </c>
      <c r="E204" s="139" t="s">
        <v>214</v>
      </c>
      <c r="F204" s="209" t="s">
        <v>228</v>
      </c>
      <c r="G204" s="209"/>
      <c r="H204" s="209"/>
      <c r="I204" s="209"/>
      <c r="J204" s="140" t="s">
        <v>133</v>
      </c>
      <c r="K204" s="141">
        <v>1</v>
      </c>
      <c r="L204" s="210">
        <v>0</v>
      </c>
      <c r="M204" s="210"/>
      <c r="N204" s="210">
        <f t="shared" si="50"/>
        <v>0</v>
      </c>
      <c r="O204" s="210"/>
      <c r="P204" s="210"/>
      <c r="Q204" s="210"/>
      <c r="R204" s="142"/>
      <c r="T204" s="143" t="s">
        <v>5</v>
      </c>
      <c r="U204" s="40" t="s">
        <v>39</v>
      </c>
      <c r="V204" s="144">
        <v>0</v>
      </c>
      <c r="W204" s="144">
        <f t="shared" si="51"/>
        <v>0</v>
      </c>
      <c r="X204" s="144">
        <v>0</v>
      </c>
      <c r="Y204" s="144">
        <f t="shared" si="52"/>
        <v>0</v>
      </c>
      <c r="Z204" s="144">
        <v>0</v>
      </c>
      <c r="AA204" s="145">
        <f t="shared" si="53"/>
        <v>0</v>
      </c>
      <c r="AR204" s="18" t="s">
        <v>134</v>
      </c>
      <c r="AT204" s="18" t="s">
        <v>130</v>
      </c>
      <c r="AU204" s="18" t="s">
        <v>99</v>
      </c>
      <c r="AY204" s="18" t="s">
        <v>129</v>
      </c>
      <c r="BE204" s="146">
        <f t="shared" si="54"/>
        <v>0</v>
      </c>
      <c r="BF204" s="146">
        <f t="shared" si="55"/>
        <v>0</v>
      </c>
      <c r="BG204" s="146">
        <f t="shared" si="56"/>
        <v>0</v>
      </c>
      <c r="BH204" s="146">
        <f t="shared" si="57"/>
        <v>0</v>
      </c>
      <c r="BI204" s="146">
        <f t="shared" si="58"/>
        <v>0</v>
      </c>
      <c r="BJ204" s="18" t="s">
        <v>82</v>
      </c>
      <c r="BK204" s="146">
        <f t="shared" si="59"/>
        <v>0</v>
      </c>
      <c r="BL204" s="18" t="s">
        <v>134</v>
      </c>
      <c r="BM204" s="18" t="s">
        <v>509</v>
      </c>
    </row>
    <row r="205" spans="2:65" s="1" customFormat="1" ht="25.5" customHeight="1">
      <c r="B205" s="137"/>
      <c r="C205" s="138" t="s">
        <v>510</v>
      </c>
      <c r="D205" s="138" t="s">
        <v>130</v>
      </c>
      <c r="E205" s="139" t="s">
        <v>218</v>
      </c>
      <c r="F205" s="209" t="s">
        <v>511</v>
      </c>
      <c r="G205" s="209"/>
      <c r="H205" s="209"/>
      <c r="I205" s="209"/>
      <c r="J205" s="140" t="s">
        <v>133</v>
      </c>
      <c r="K205" s="141">
        <v>1</v>
      </c>
      <c r="L205" s="210">
        <v>0</v>
      </c>
      <c r="M205" s="210"/>
      <c r="N205" s="210">
        <f t="shared" si="50"/>
        <v>0</v>
      </c>
      <c r="O205" s="210"/>
      <c r="P205" s="210"/>
      <c r="Q205" s="210"/>
      <c r="R205" s="142"/>
      <c r="T205" s="143" t="s">
        <v>5</v>
      </c>
      <c r="U205" s="40" t="s">
        <v>39</v>
      </c>
      <c r="V205" s="144">
        <v>0</v>
      </c>
      <c r="W205" s="144">
        <f t="shared" si="51"/>
        <v>0</v>
      </c>
      <c r="X205" s="144">
        <v>0</v>
      </c>
      <c r="Y205" s="144">
        <f t="shared" si="52"/>
        <v>0</v>
      </c>
      <c r="Z205" s="144">
        <v>0</v>
      </c>
      <c r="AA205" s="145">
        <f t="shared" si="53"/>
        <v>0</v>
      </c>
      <c r="AR205" s="18" t="s">
        <v>134</v>
      </c>
      <c r="AT205" s="18" t="s">
        <v>130</v>
      </c>
      <c r="AU205" s="18" t="s">
        <v>99</v>
      </c>
      <c r="AY205" s="18" t="s">
        <v>129</v>
      </c>
      <c r="BE205" s="146">
        <f t="shared" si="54"/>
        <v>0</v>
      </c>
      <c r="BF205" s="146">
        <f t="shared" si="55"/>
        <v>0</v>
      </c>
      <c r="BG205" s="146">
        <f t="shared" si="56"/>
        <v>0</v>
      </c>
      <c r="BH205" s="146">
        <f t="shared" si="57"/>
        <v>0</v>
      </c>
      <c r="BI205" s="146">
        <f t="shared" si="58"/>
        <v>0</v>
      </c>
      <c r="BJ205" s="18" t="s">
        <v>82</v>
      </c>
      <c r="BK205" s="146">
        <f t="shared" si="59"/>
        <v>0</v>
      </c>
      <c r="BL205" s="18" t="s">
        <v>134</v>
      </c>
      <c r="BM205" s="18" t="s">
        <v>512</v>
      </c>
    </row>
    <row r="206" spans="2:65" s="1" customFormat="1" ht="16.5" customHeight="1">
      <c r="B206" s="137"/>
      <c r="C206" s="138" t="s">
        <v>513</v>
      </c>
      <c r="D206" s="138" t="s">
        <v>130</v>
      </c>
      <c r="E206" s="139" t="s">
        <v>223</v>
      </c>
      <c r="F206" s="209" t="s">
        <v>514</v>
      </c>
      <c r="G206" s="209"/>
      <c r="H206" s="209"/>
      <c r="I206" s="209"/>
      <c r="J206" s="140" t="s">
        <v>133</v>
      </c>
      <c r="K206" s="141">
        <v>1</v>
      </c>
      <c r="L206" s="210">
        <v>0</v>
      </c>
      <c r="M206" s="210"/>
      <c r="N206" s="210">
        <f t="shared" si="50"/>
        <v>0</v>
      </c>
      <c r="O206" s="210"/>
      <c r="P206" s="210"/>
      <c r="Q206" s="210"/>
      <c r="R206" s="142"/>
      <c r="T206" s="143" t="s">
        <v>5</v>
      </c>
      <c r="U206" s="40" t="s">
        <v>39</v>
      </c>
      <c r="V206" s="144">
        <v>0</v>
      </c>
      <c r="W206" s="144">
        <f t="shared" si="51"/>
        <v>0</v>
      </c>
      <c r="X206" s="144">
        <v>0</v>
      </c>
      <c r="Y206" s="144">
        <f t="shared" si="52"/>
        <v>0</v>
      </c>
      <c r="Z206" s="144">
        <v>0</v>
      </c>
      <c r="AA206" s="145">
        <f t="shared" si="53"/>
        <v>0</v>
      </c>
      <c r="AR206" s="18" t="s">
        <v>134</v>
      </c>
      <c r="AT206" s="18" t="s">
        <v>130</v>
      </c>
      <c r="AU206" s="18" t="s">
        <v>99</v>
      </c>
      <c r="AY206" s="18" t="s">
        <v>129</v>
      </c>
      <c r="BE206" s="146">
        <f t="shared" si="54"/>
        <v>0</v>
      </c>
      <c r="BF206" s="146">
        <f t="shared" si="55"/>
        <v>0</v>
      </c>
      <c r="BG206" s="146">
        <f t="shared" si="56"/>
        <v>0</v>
      </c>
      <c r="BH206" s="146">
        <f t="shared" si="57"/>
        <v>0</v>
      </c>
      <c r="BI206" s="146">
        <f t="shared" si="58"/>
        <v>0</v>
      </c>
      <c r="BJ206" s="18" t="s">
        <v>82</v>
      </c>
      <c r="BK206" s="146">
        <f t="shared" si="59"/>
        <v>0</v>
      </c>
      <c r="BL206" s="18" t="s">
        <v>134</v>
      </c>
      <c r="BM206" s="18" t="s">
        <v>515</v>
      </c>
    </row>
    <row r="207" spans="2:65" s="1" customFormat="1" ht="16.5" customHeight="1">
      <c r="B207" s="137"/>
      <c r="C207" s="138" t="s">
        <v>516</v>
      </c>
      <c r="D207" s="138" t="s">
        <v>130</v>
      </c>
      <c r="E207" s="139" t="s">
        <v>227</v>
      </c>
      <c r="F207" s="209" t="s">
        <v>215</v>
      </c>
      <c r="G207" s="209"/>
      <c r="H207" s="209"/>
      <c r="I207" s="209"/>
      <c r="J207" s="140" t="s">
        <v>133</v>
      </c>
      <c r="K207" s="141">
        <v>1</v>
      </c>
      <c r="L207" s="210">
        <v>0</v>
      </c>
      <c r="M207" s="210"/>
      <c r="N207" s="210">
        <f t="shared" si="50"/>
        <v>0</v>
      </c>
      <c r="O207" s="210"/>
      <c r="P207" s="210"/>
      <c r="Q207" s="210"/>
      <c r="R207" s="142"/>
      <c r="T207" s="143" t="s">
        <v>5</v>
      </c>
      <c r="U207" s="40" t="s">
        <v>39</v>
      </c>
      <c r="V207" s="144">
        <v>0</v>
      </c>
      <c r="W207" s="144">
        <f t="shared" si="51"/>
        <v>0</v>
      </c>
      <c r="X207" s="144">
        <v>0</v>
      </c>
      <c r="Y207" s="144">
        <f t="shared" si="52"/>
        <v>0</v>
      </c>
      <c r="Z207" s="144">
        <v>0</v>
      </c>
      <c r="AA207" s="145">
        <f t="shared" si="53"/>
        <v>0</v>
      </c>
      <c r="AR207" s="18" t="s">
        <v>134</v>
      </c>
      <c r="AT207" s="18" t="s">
        <v>130</v>
      </c>
      <c r="AU207" s="18" t="s">
        <v>99</v>
      </c>
      <c r="AY207" s="18" t="s">
        <v>129</v>
      </c>
      <c r="BE207" s="146">
        <f t="shared" si="54"/>
        <v>0</v>
      </c>
      <c r="BF207" s="146">
        <f t="shared" si="55"/>
        <v>0</v>
      </c>
      <c r="BG207" s="146">
        <f t="shared" si="56"/>
        <v>0</v>
      </c>
      <c r="BH207" s="146">
        <f t="shared" si="57"/>
        <v>0</v>
      </c>
      <c r="BI207" s="146">
        <f t="shared" si="58"/>
        <v>0</v>
      </c>
      <c r="BJ207" s="18" t="s">
        <v>82</v>
      </c>
      <c r="BK207" s="146">
        <f t="shared" si="59"/>
        <v>0</v>
      </c>
      <c r="BL207" s="18" t="s">
        <v>134</v>
      </c>
      <c r="BM207" s="18" t="s">
        <v>517</v>
      </c>
    </row>
    <row r="208" spans="2:65" s="1" customFormat="1" ht="25.5" customHeight="1">
      <c r="B208" s="137"/>
      <c r="C208" s="138" t="s">
        <v>518</v>
      </c>
      <c r="D208" s="138" t="s">
        <v>130</v>
      </c>
      <c r="E208" s="139" t="s">
        <v>519</v>
      </c>
      <c r="F208" s="209" t="s">
        <v>219</v>
      </c>
      <c r="G208" s="209"/>
      <c r="H208" s="209"/>
      <c r="I208" s="209"/>
      <c r="J208" s="140" t="s">
        <v>220</v>
      </c>
      <c r="K208" s="141">
        <v>20</v>
      </c>
      <c r="L208" s="210">
        <v>0</v>
      </c>
      <c r="M208" s="210"/>
      <c r="N208" s="210">
        <f t="shared" si="50"/>
        <v>0</v>
      </c>
      <c r="O208" s="210"/>
      <c r="P208" s="210"/>
      <c r="Q208" s="210"/>
      <c r="R208" s="142"/>
      <c r="T208" s="143" t="s">
        <v>5</v>
      </c>
      <c r="U208" s="151" t="s">
        <v>39</v>
      </c>
      <c r="V208" s="152">
        <v>0</v>
      </c>
      <c r="W208" s="152">
        <f t="shared" si="51"/>
        <v>0</v>
      </c>
      <c r="X208" s="152">
        <v>0</v>
      </c>
      <c r="Y208" s="152">
        <f t="shared" si="52"/>
        <v>0</v>
      </c>
      <c r="Z208" s="152">
        <v>0</v>
      </c>
      <c r="AA208" s="153">
        <f t="shared" si="53"/>
        <v>0</v>
      </c>
      <c r="AR208" s="18" t="s">
        <v>134</v>
      </c>
      <c r="AT208" s="18" t="s">
        <v>130</v>
      </c>
      <c r="AU208" s="18" t="s">
        <v>99</v>
      </c>
      <c r="AY208" s="18" t="s">
        <v>129</v>
      </c>
      <c r="BE208" s="146">
        <f t="shared" si="54"/>
        <v>0</v>
      </c>
      <c r="BF208" s="146">
        <f t="shared" si="55"/>
        <v>0</v>
      </c>
      <c r="BG208" s="146">
        <f t="shared" si="56"/>
        <v>0</v>
      </c>
      <c r="BH208" s="146">
        <f t="shared" si="57"/>
        <v>0</v>
      </c>
      <c r="BI208" s="146">
        <f t="shared" si="58"/>
        <v>0</v>
      </c>
      <c r="BJ208" s="18" t="s">
        <v>82</v>
      </c>
      <c r="BK208" s="146">
        <f t="shared" si="59"/>
        <v>0</v>
      </c>
      <c r="BL208" s="18" t="s">
        <v>134</v>
      </c>
      <c r="BM208" s="18" t="s">
        <v>520</v>
      </c>
    </row>
    <row r="209" spans="2:18" s="1" customFormat="1" ht="6.95" customHeight="1">
      <c r="B209" s="55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7"/>
    </row>
  </sheetData>
  <mergeCells count="320">
    <mergeCell ref="H1:K1"/>
    <mergeCell ref="S2:AC2"/>
    <mergeCell ref="F208:I208"/>
    <mergeCell ref="L208:M208"/>
    <mergeCell ref="N208:Q208"/>
    <mergeCell ref="N116:Q116"/>
    <mergeCell ref="N117:Q117"/>
    <mergeCell ref="N118:Q118"/>
    <mergeCell ref="N128:Q128"/>
    <mergeCell ref="N143:Q143"/>
    <mergeCell ref="N154:Q154"/>
    <mergeCell ref="N177:Q177"/>
    <mergeCell ref="N198:Q198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6:I176"/>
    <mergeCell ref="L176:M176"/>
    <mergeCell ref="N176:Q176"/>
    <mergeCell ref="F178:I178"/>
    <mergeCell ref="L178:M178"/>
    <mergeCell ref="N178:Q178"/>
    <mergeCell ref="F179:I179"/>
    <mergeCell ref="L179:M179"/>
    <mergeCell ref="N179:Q179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9:Q89"/>
    <mergeCell ref="N90:Q90"/>
    <mergeCell ref="N91:Q91"/>
    <mergeCell ref="N92:Q92"/>
    <mergeCell ref="N93:Q93"/>
    <mergeCell ref="N94:Q94"/>
    <mergeCell ref="N95:Q95"/>
    <mergeCell ref="N97:Q97"/>
    <mergeCell ref="L99:Q99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15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179"/>
  <sheetViews>
    <sheetView showGridLines="0" workbookViewId="0">
      <pane ySplit="1" topLeftCell="A152" activePane="bottomLeft" state="frozen"/>
      <selection pane="bottomLeft" activeCell="L179" sqref="L17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94</v>
      </c>
      <c r="G1" s="13"/>
      <c r="H1" s="220" t="s">
        <v>95</v>
      </c>
      <c r="I1" s="220"/>
      <c r="J1" s="220"/>
      <c r="K1" s="220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8" t="s">
        <v>89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99</v>
      </c>
    </row>
    <row r="4" spans="1:66" ht="36.950000000000003" customHeight="1">
      <c r="B4" s="22"/>
      <c r="C4" s="156" t="s">
        <v>100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191" t="str">
        <f>'Rekapitulace stavby'!K6</f>
        <v>ZŠ a OŠ Horšovský Týn</v>
      </c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24"/>
      <c r="R6" s="23"/>
    </row>
    <row r="7" spans="1:66" s="1" customFormat="1" ht="32.85" customHeight="1">
      <c r="B7" s="31"/>
      <c r="C7" s="32"/>
      <c r="D7" s="27" t="s">
        <v>101</v>
      </c>
      <c r="E7" s="32"/>
      <c r="F7" s="160" t="s">
        <v>521</v>
      </c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20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21</v>
      </c>
      <c r="E9" s="32"/>
      <c r="F9" s="26" t="s">
        <v>22</v>
      </c>
      <c r="G9" s="32"/>
      <c r="H9" s="32"/>
      <c r="I9" s="32"/>
      <c r="J9" s="32"/>
      <c r="K9" s="32"/>
      <c r="L9" s="32"/>
      <c r="M9" s="28" t="s">
        <v>23</v>
      </c>
      <c r="N9" s="32"/>
      <c r="O9" s="194" t="str">
        <f>'Rekapitulace stavby'!AN8</f>
        <v>24. 4. 2018</v>
      </c>
      <c r="P9" s="194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25</v>
      </c>
      <c r="E11" s="32"/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58" t="str">
        <f>IF('Rekapitulace stavby'!AN10="","",'Rekapitulace stavby'!AN10)</f>
        <v/>
      </c>
      <c r="P11" s="158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58" t="str">
        <f>IF('Rekapitulace stavby'!AN11="","",'Rekapitulace stavby'!AN11)</f>
        <v/>
      </c>
      <c r="P12" s="15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58" t="str">
        <f>IF('Rekapitulace stavby'!AN13="","",'Rekapitulace stavby'!AN13)</f>
        <v/>
      </c>
      <c r="P14" s="15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58" t="str">
        <f>IF('Rekapitulace stavby'!AN14="","",'Rekapitulace stavby'!AN14)</f>
        <v/>
      </c>
      <c r="P15" s="15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30</v>
      </c>
      <c r="E17" s="32"/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58" t="str">
        <f>IF('Rekapitulace stavby'!AN16="","",'Rekapitulace stavby'!AN16)</f>
        <v/>
      </c>
      <c r="P17" s="158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58" t="str">
        <f>IF('Rekapitulace stavby'!AN17="","",'Rekapitulace stavby'!AN17)</f>
        <v/>
      </c>
      <c r="P18" s="15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32</v>
      </c>
      <c r="E20" s="32"/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58" t="s">
        <v>5</v>
      </c>
      <c r="P20" s="158"/>
      <c r="Q20" s="32"/>
      <c r="R20" s="33"/>
    </row>
    <row r="21" spans="2:18" s="1" customFormat="1" ht="18" customHeight="1">
      <c r="B21" s="31"/>
      <c r="C21" s="32"/>
      <c r="D21" s="32"/>
      <c r="E21" s="26" t="s">
        <v>33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58" t="s">
        <v>5</v>
      </c>
      <c r="P21" s="15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34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61" t="s">
        <v>5</v>
      </c>
      <c r="F24" s="161"/>
      <c r="G24" s="161"/>
      <c r="H24" s="161"/>
      <c r="I24" s="161"/>
      <c r="J24" s="161"/>
      <c r="K24" s="161"/>
      <c r="L24" s="16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103</v>
      </c>
      <c r="E27" s="32"/>
      <c r="F27" s="32"/>
      <c r="G27" s="32"/>
      <c r="H27" s="32"/>
      <c r="I27" s="32"/>
      <c r="J27" s="32"/>
      <c r="K27" s="32"/>
      <c r="L27" s="32"/>
      <c r="M27" s="162">
        <f>N88</f>
        <v>0</v>
      </c>
      <c r="N27" s="162"/>
      <c r="O27" s="162"/>
      <c r="P27" s="162"/>
      <c r="Q27" s="32"/>
      <c r="R27" s="33"/>
    </row>
    <row r="28" spans="2:18" s="1" customFormat="1" ht="14.45" customHeight="1">
      <c r="B28" s="31"/>
      <c r="C28" s="32"/>
      <c r="D28" s="30" t="s">
        <v>104</v>
      </c>
      <c r="E28" s="32"/>
      <c r="F28" s="32"/>
      <c r="G28" s="32"/>
      <c r="H28" s="32"/>
      <c r="I28" s="32"/>
      <c r="J28" s="32"/>
      <c r="K28" s="32"/>
      <c r="L28" s="32"/>
      <c r="M28" s="162">
        <f>N95</f>
        <v>0</v>
      </c>
      <c r="N28" s="162"/>
      <c r="O28" s="162"/>
      <c r="P28" s="16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37</v>
      </c>
      <c r="E30" s="32"/>
      <c r="F30" s="32"/>
      <c r="G30" s="32"/>
      <c r="H30" s="32"/>
      <c r="I30" s="32"/>
      <c r="J30" s="32"/>
      <c r="K30" s="32"/>
      <c r="L30" s="32"/>
      <c r="M30" s="195">
        <f>ROUND(M27+M28,2)</f>
        <v>0</v>
      </c>
      <c r="N30" s="193"/>
      <c r="O30" s="193"/>
      <c r="P30" s="193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38</v>
      </c>
      <c r="E32" s="38" t="s">
        <v>39</v>
      </c>
      <c r="F32" s="39">
        <v>0.21</v>
      </c>
      <c r="G32" s="104" t="s">
        <v>40</v>
      </c>
      <c r="H32" s="196">
        <f>ROUND((SUM(BE95:BE96)+SUM(BE114:BE178)), 2)</f>
        <v>0</v>
      </c>
      <c r="I32" s="193"/>
      <c r="J32" s="193"/>
      <c r="K32" s="32"/>
      <c r="L32" s="32"/>
      <c r="M32" s="196">
        <f>ROUND(ROUND((SUM(BE95:BE96)+SUM(BE114:BE178)), 2)*F32, 2)</f>
        <v>0</v>
      </c>
      <c r="N32" s="193"/>
      <c r="O32" s="193"/>
      <c r="P32" s="193"/>
      <c r="Q32" s="32"/>
      <c r="R32" s="33"/>
    </row>
    <row r="33" spans="2:18" s="1" customFormat="1" ht="14.45" customHeight="1">
      <c r="B33" s="31"/>
      <c r="C33" s="32"/>
      <c r="D33" s="32"/>
      <c r="E33" s="38" t="s">
        <v>41</v>
      </c>
      <c r="F33" s="39">
        <v>0.15</v>
      </c>
      <c r="G33" s="104" t="s">
        <v>40</v>
      </c>
      <c r="H33" s="196">
        <f>ROUND((SUM(BF95:BF96)+SUM(BF114:BF178)), 2)</f>
        <v>0</v>
      </c>
      <c r="I33" s="193"/>
      <c r="J33" s="193"/>
      <c r="K33" s="32"/>
      <c r="L33" s="32"/>
      <c r="M33" s="196">
        <f>ROUND(ROUND((SUM(BF95:BF96)+SUM(BF114:BF178)), 2)*F33, 2)</f>
        <v>0</v>
      </c>
      <c r="N33" s="193"/>
      <c r="O33" s="193"/>
      <c r="P33" s="19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42</v>
      </c>
      <c r="F34" s="39">
        <v>0.21</v>
      </c>
      <c r="G34" s="104" t="s">
        <v>40</v>
      </c>
      <c r="H34" s="196">
        <f>ROUND((SUM(BG95:BG96)+SUM(BG114:BG178)), 2)</f>
        <v>0</v>
      </c>
      <c r="I34" s="193"/>
      <c r="J34" s="193"/>
      <c r="K34" s="32"/>
      <c r="L34" s="32"/>
      <c r="M34" s="196">
        <v>0</v>
      </c>
      <c r="N34" s="193"/>
      <c r="O34" s="193"/>
      <c r="P34" s="19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43</v>
      </c>
      <c r="F35" s="39">
        <v>0.15</v>
      </c>
      <c r="G35" s="104" t="s">
        <v>40</v>
      </c>
      <c r="H35" s="196">
        <f>ROUND((SUM(BH95:BH96)+SUM(BH114:BH178)), 2)</f>
        <v>0</v>
      </c>
      <c r="I35" s="193"/>
      <c r="J35" s="193"/>
      <c r="K35" s="32"/>
      <c r="L35" s="32"/>
      <c r="M35" s="196">
        <v>0</v>
      </c>
      <c r="N35" s="193"/>
      <c r="O35" s="193"/>
      <c r="P35" s="193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44</v>
      </c>
      <c r="F36" s="39">
        <v>0</v>
      </c>
      <c r="G36" s="104" t="s">
        <v>40</v>
      </c>
      <c r="H36" s="196">
        <f>ROUND((SUM(BI95:BI96)+SUM(BI114:BI178)), 2)</f>
        <v>0</v>
      </c>
      <c r="I36" s="193"/>
      <c r="J36" s="193"/>
      <c r="K36" s="32"/>
      <c r="L36" s="32"/>
      <c r="M36" s="196">
        <v>0</v>
      </c>
      <c r="N36" s="193"/>
      <c r="O36" s="193"/>
      <c r="P36" s="193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45</v>
      </c>
      <c r="E38" s="71"/>
      <c r="F38" s="71"/>
      <c r="G38" s="106" t="s">
        <v>46</v>
      </c>
      <c r="H38" s="107" t="s">
        <v>47</v>
      </c>
      <c r="I38" s="71"/>
      <c r="J38" s="71"/>
      <c r="K38" s="71"/>
      <c r="L38" s="197">
        <f>SUM(M30:M36)</f>
        <v>0</v>
      </c>
      <c r="M38" s="197"/>
      <c r="N38" s="197"/>
      <c r="O38" s="197"/>
      <c r="P38" s="198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48</v>
      </c>
      <c r="E50" s="47"/>
      <c r="F50" s="47"/>
      <c r="G50" s="47"/>
      <c r="H50" s="48"/>
      <c r="I50" s="32"/>
      <c r="J50" s="46" t="s">
        <v>49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50</v>
      </c>
      <c r="E59" s="52"/>
      <c r="F59" s="52"/>
      <c r="G59" s="53" t="s">
        <v>51</v>
      </c>
      <c r="H59" s="54"/>
      <c r="I59" s="32"/>
      <c r="J59" s="51" t="s">
        <v>50</v>
      </c>
      <c r="K59" s="52"/>
      <c r="L59" s="52"/>
      <c r="M59" s="52"/>
      <c r="N59" s="53" t="s">
        <v>51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52</v>
      </c>
      <c r="E61" s="47"/>
      <c r="F61" s="47"/>
      <c r="G61" s="47"/>
      <c r="H61" s="48"/>
      <c r="I61" s="32"/>
      <c r="J61" s="46" t="s">
        <v>53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50</v>
      </c>
      <c r="E70" s="52"/>
      <c r="F70" s="52"/>
      <c r="G70" s="53" t="s">
        <v>51</v>
      </c>
      <c r="H70" s="54"/>
      <c r="I70" s="32"/>
      <c r="J70" s="51" t="s">
        <v>50</v>
      </c>
      <c r="K70" s="52"/>
      <c r="L70" s="52"/>
      <c r="M70" s="52"/>
      <c r="N70" s="53" t="s">
        <v>51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6" t="s">
        <v>105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191" t="str">
        <f>F6</f>
        <v>ZŠ a OŠ Horšovský Týn</v>
      </c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32"/>
      <c r="R78" s="33"/>
    </row>
    <row r="79" spans="2:18" s="1" customFormat="1" ht="36.950000000000003" customHeight="1">
      <c r="B79" s="31"/>
      <c r="C79" s="65" t="s">
        <v>101</v>
      </c>
      <c r="D79" s="32"/>
      <c r="E79" s="32"/>
      <c r="F79" s="172" t="str">
        <f>F7</f>
        <v>2018/0028/c - Plynovod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21</v>
      </c>
      <c r="D81" s="32"/>
      <c r="E81" s="32"/>
      <c r="F81" s="26" t="str">
        <f>F9</f>
        <v>Horšovský Týn</v>
      </c>
      <c r="G81" s="32"/>
      <c r="H81" s="32"/>
      <c r="I81" s="32"/>
      <c r="J81" s="32"/>
      <c r="K81" s="28" t="s">
        <v>23</v>
      </c>
      <c r="L81" s="32"/>
      <c r="M81" s="194" t="str">
        <f>IF(O9="","",O9)</f>
        <v>24. 4. 2018</v>
      </c>
      <c r="N81" s="194"/>
      <c r="O81" s="194"/>
      <c r="P81" s="194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>
      <c r="B83" s="31"/>
      <c r="C83" s="28" t="s">
        <v>25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30</v>
      </c>
      <c r="L83" s="32"/>
      <c r="M83" s="158" t="str">
        <f>E18</f>
        <v xml:space="preserve"> </v>
      </c>
      <c r="N83" s="158"/>
      <c r="O83" s="158"/>
      <c r="P83" s="158"/>
      <c r="Q83" s="158"/>
      <c r="R83" s="33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32</v>
      </c>
      <c r="L84" s="32"/>
      <c r="M84" s="158" t="str">
        <f>E21</f>
        <v>Milan Pojar</v>
      </c>
      <c r="N84" s="158"/>
      <c r="O84" s="158"/>
      <c r="P84" s="158"/>
      <c r="Q84" s="15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9" t="s">
        <v>106</v>
      </c>
      <c r="D86" s="200"/>
      <c r="E86" s="200"/>
      <c r="F86" s="200"/>
      <c r="G86" s="200"/>
      <c r="H86" s="100"/>
      <c r="I86" s="100"/>
      <c r="J86" s="100"/>
      <c r="K86" s="100"/>
      <c r="L86" s="100"/>
      <c r="M86" s="100"/>
      <c r="N86" s="199" t="s">
        <v>107</v>
      </c>
      <c r="O86" s="200"/>
      <c r="P86" s="200"/>
      <c r="Q86" s="200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108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7">
        <f>N114</f>
        <v>0</v>
      </c>
      <c r="O88" s="201"/>
      <c r="P88" s="201"/>
      <c r="Q88" s="201"/>
      <c r="R88" s="33"/>
      <c r="AU88" s="18" t="s">
        <v>109</v>
      </c>
    </row>
    <row r="89" spans="2:47" s="6" customFormat="1" ht="24.95" customHeight="1">
      <c r="B89" s="109"/>
      <c r="C89" s="110"/>
      <c r="D89" s="111" t="s">
        <v>522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2">
        <f>N115</f>
        <v>0</v>
      </c>
      <c r="O89" s="203"/>
      <c r="P89" s="203"/>
      <c r="Q89" s="203"/>
      <c r="R89" s="112"/>
    </row>
    <row r="90" spans="2:47" s="7" customFormat="1" ht="19.899999999999999" customHeight="1">
      <c r="B90" s="113"/>
      <c r="C90" s="114"/>
      <c r="D90" s="115" t="s">
        <v>523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04">
        <f>N116</f>
        <v>0</v>
      </c>
      <c r="O90" s="205"/>
      <c r="P90" s="205"/>
      <c r="Q90" s="205"/>
      <c r="R90" s="116"/>
    </row>
    <row r="91" spans="2:47" s="7" customFormat="1" ht="19.899999999999999" customHeight="1">
      <c r="B91" s="113"/>
      <c r="C91" s="114"/>
      <c r="D91" s="115" t="s">
        <v>524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04">
        <f>N145</f>
        <v>0</v>
      </c>
      <c r="O91" s="205"/>
      <c r="P91" s="205"/>
      <c r="Q91" s="205"/>
      <c r="R91" s="116"/>
    </row>
    <row r="92" spans="2:47" s="7" customFormat="1" ht="19.899999999999999" customHeight="1">
      <c r="B92" s="113"/>
      <c r="C92" s="114"/>
      <c r="D92" s="115" t="s">
        <v>525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04">
        <f>N156</f>
        <v>0</v>
      </c>
      <c r="O92" s="205"/>
      <c r="P92" s="205"/>
      <c r="Q92" s="205"/>
      <c r="R92" s="116"/>
    </row>
    <row r="93" spans="2:47" s="7" customFormat="1" ht="19.899999999999999" customHeight="1">
      <c r="B93" s="113"/>
      <c r="C93" s="114"/>
      <c r="D93" s="115" t="s">
        <v>526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04">
        <f>N169</f>
        <v>0</v>
      </c>
      <c r="O93" s="205"/>
      <c r="P93" s="205"/>
      <c r="Q93" s="205"/>
      <c r="R93" s="116"/>
    </row>
    <row r="94" spans="2:47" s="1" customFormat="1" ht="21.75" customHeight="1"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3"/>
    </row>
    <row r="95" spans="2:47" s="1" customFormat="1" ht="29.25" customHeight="1">
      <c r="B95" s="31"/>
      <c r="C95" s="108" t="s">
        <v>114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201">
        <v>0</v>
      </c>
      <c r="O95" s="206"/>
      <c r="P95" s="206"/>
      <c r="Q95" s="206"/>
      <c r="R95" s="33"/>
      <c r="T95" s="117"/>
      <c r="U95" s="118" t="s">
        <v>38</v>
      </c>
    </row>
    <row r="96" spans="2:47" s="1" customFormat="1" ht="18" customHeight="1"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3"/>
    </row>
    <row r="97" spans="2:18" s="1" customFormat="1" ht="29.25" customHeight="1">
      <c r="B97" s="31"/>
      <c r="C97" s="99" t="s">
        <v>93</v>
      </c>
      <c r="D97" s="100"/>
      <c r="E97" s="100"/>
      <c r="F97" s="100"/>
      <c r="G97" s="100"/>
      <c r="H97" s="100"/>
      <c r="I97" s="100"/>
      <c r="J97" s="100"/>
      <c r="K97" s="100"/>
      <c r="L97" s="188">
        <f>ROUND(SUM(N88+N95),2)</f>
        <v>0</v>
      </c>
      <c r="M97" s="188"/>
      <c r="N97" s="188"/>
      <c r="O97" s="188"/>
      <c r="P97" s="188"/>
      <c r="Q97" s="188"/>
      <c r="R97" s="33"/>
    </row>
    <row r="98" spans="2:18" s="1" customFormat="1" ht="6.95" customHeight="1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7"/>
    </row>
    <row r="102" spans="2:18" s="1" customFormat="1" ht="6.95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3" spans="2:18" s="1" customFormat="1" ht="36.950000000000003" customHeight="1">
      <c r="B103" s="31"/>
      <c r="C103" s="156" t="s">
        <v>115</v>
      </c>
      <c r="D103" s="193"/>
      <c r="E103" s="193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33"/>
    </row>
    <row r="104" spans="2:18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18" s="1" customFormat="1" ht="30" customHeight="1">
      <c r="B105" s="31"/>
      <c r="C105" s="28" t="s">
        <v>17</v>
      </c>
      <c r="D105" s="32"/>
      <c r="E105" s="32"/>
      <c r="F105" s="191" t="str">
        <f>F6</f>
        <v>ZŠ a OŠ Horšovský Týn</v>
      </c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32"/>
      <c r="R105" s="33"/>
    </row>
    <row r="106" spans="2:18" s="1" customFormat="1" ht="36.950000000000003" customHeight="1">
      <c r="B106" s="31"/>
      <c r="C106" s="65" t="s">
        <v>101</v>
      </c>
      <c r="D106" s="32"/>
      <c r="E106" s="32"/>
      <c r="F106" s="172" t="str">
        <f>F7</f>
        <v>2018/0028/c - Plynovod</v>
      </c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32"/>
      <c r="R106" s="33"/>
    </row>
    <row r="107" spans="2:18" s="1" customFormat="1" ht="6.9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18" s="1" customFormat="1" ht="18" customHeight="1">
      <c r="B108" s="31"/>
      <c r="C108" s="28" t="s">
        <v>21</v>
      </c>
      <c r="D108" s="32"/>
      <c r="E108" s="32"/>
      <c r="F108" s="26" t="str">
        <f>F9</f>
        <v>Horšovský Týn</v>
      </c>
      <c r="G108" s="32"/>
      <c r="H108" s="32"/>
      <c r="I108" s="32"/>
      <c r="J108" s="32"/>
      <c r="K108" s="28" t="s">
        <v>23</v>
      </c>
      <c r="L108" s="32"/>
      <c r="M108" s="194" t="str">
        <f>IF(O9="","",O9)</f>
        <v>24. 4. 2018</v>
      </c>
      <c r="N108" s="194"/>
      <c r="O108" s="194"/>
      <c r="P108" s="194"/>
      <c r="Q108" s="32"/>
      <c r="R108" s="33"/>
    </row>
    <row r="109" spans="2:18" s="1" customFormat="1" ht="6.9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18" s="1" customFormat="1">
      <c r="B110" s="31"/>
      <c r="C110" s="28" t="s">
        <v>25</v>
      </c>
      <c r="D110" s="32"/>
      <c r="E110" s="32"/>
      <c r="F110" s="26" t="str">
        <f>E12</f>
        <v xml:space="preserve"> </v>
      </c>
      <c r="G110" s="32"/>
      <c r="H110" s="32"/>
      <c r="I110" s="32"/>
      <c r="J110" s="32"/>
      <c r="K110" s="28" t="s">
        <v>30</v>
      </c>
      <c r="L110" s="32"/>
      <c r="M110" s="158" t="str">
        <f>E18</f>
        <v xml:space="preserve"> </v>
      </c>
      <c r="N110" s="158"/>
      <c r="O110" s="158"/>
      <c r="P110" s="158"/>
      <c r="Q110" s="158"/>
      <c r="R110" s="33"/>
    </row>
    <row r="111" spans="2:18" s="1" customFormat="1" ht="14.45" customHeight="1">
      <c r="B111" s="31"/>
      <c r="C111" s="28" t="s">
        <v>29</v>
      </c>
      <c r="D111" s="32"/>
      <c r="E111" s="32"/>
      <c r="F111" s="26" t="str">
        <f>IF(E15="","",E15)</f>
        <v xml:space="preserve"> </v>
      </c>
      <c r="G111" s="32"/>
      <c r="H111" s="32"/>
      <c r="I111" s="32"/>
      <c r="J111" s="32"/>
      <c r="K111" s="28" t="s">
        <v>32</v>
      </c>
      <c r="L111" s="32"/>
      <c r="M111" s="158" t="str">
        <f>E21</f>
        <v>Milan Pojar</v>
      </c>
      <c r="N111" s="158"/>
      <c r="O111" s="158"/>
      <c r="P111" s="158"/>
      <c r="Q111" s="158"/>
      <c r="R111" s="33"/>
    </row>
    <row r="112" spans="2:18" s="1" customFormat="1" ht="10.3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8" customFormat="1" ht="29.25" customHeight="1">
      <c r="B113" s="119"/>
      <c r="C113" s="120" t="s">
        <v>116</v>
      </c>
      <c r="D113" s="121" t="s">
        <v>117</v>
      </c>
      <c r="E113" s="121" t="s">
        <v>56</v>
      </c>
      <c r="F113" s="207" t="s">
        <v>118</v>
      </c>
      <c r="G113" s="207"/>
      <c r="H113" s="207"/>
      <c r="I113" s="207"/>
      <c r="J113" s="121" t="s">
        <v>119</v>
      </c>
      <c r="K113" s="121" t="s">
        <v>120</v>
      </c>
      <c r="L113" s="207" t="s">
        <v>121</v>
      </c>
      <c r="M113" s="207"/>
      <c r="N113" s="207" t="s">
        <v>107</v>
      </c>
      <c r="O113" s="207"/>
      <c r="P113" s="207"/>
      <c r="Q113" s="208"/>
      <c r="R113" s="122"/>
      <c r="T113" s="72" t="s">
        <v>122</v>
      </c>
      <c r="U113" s="73" t="s">
        <v>38</v>
      </c>
      <c r="V113" s="73" t="s">
        <v>123</v>
      </c>
      <c r="W113" s="73" t="s">
        <v>124</v>
      </c>
      <c r="X113" s="73" t="s">
        <v>125</v>
      </c>
      <c r="Y113" s="73" t="s">
        <v>126</v>
      </c>
      <c r="Z113" s="73" t="s">
        <v>127</v>
      </c>
      <c r="AA113" s="74" t="s">
        <v>128</v>
      </c>
    </row>
    <row r="114" spans="2:65" s="1" customFormat="1" ht="29.25" customHeight="1">
      <c r="B114" s="31"/>
      <c r="C114" s="76" t="s">
        <v>103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213">
        <f>BK114</f>
        <v>0</v>
      </c>
      <c r="O114" s="214"/>
      <c r="P114" s="214"/>
      <c r="Q114" s="214"/>
      <c r="R114" s="33"/>
      <c r="T114" s="75"/>
      <c r="U114" s="47"/>
      <c r="V114" s="47"/>
      <c r="W114" s="123">
        <f>W115</f>
        <v>55.157999999999994</v>
      </c>
      <c r="X114" s="47"/>
      <c r="Y114" s="123">
        <f>Y115</f>
        <v>0.10319999999999999</v>
      </c>
      <c r="Z114" s="47"/>
      <c r="AA114" s="124">
        <f>AA115</f>
        <v>0</v>
      </c>
      <c r="AT114" s="18" t="s">
        <v>73</v>
      </c>
      <c r="AU114" s="18" t="s">
        <v>109</v>
      </c>
      <c r="BK114" s="125">
        <f>BK115</f>
        <v>0</v>
      </c>
    </row>
    <row r="115" spans="2:65" s="9" customFormat="1" ht="37.35" customHeight="1">
      <c r="B115" s="126"/>
      <c r="C115" s="127"/>
      <c r="D115" s="128" t="s">
        <v>522</v>
      </c>
      <c r="E115" s="128"/>
      <c r="F115" s="128"/>
      <c r="G115" s="128"/>
      <c r="H115" s="128"/>
      <c r="I115" s="128"/>
      <c r="J115" s="128"/>
      <c r="K115" s="128"/>
      <c r="L115" s="128"/>
      <c r="M115" s="128"/>
      <c r="N115" s="215">
        <f>BK115</f>
        <v>0</v>
      </c>
      <c r="O115" s="202"/>
      <c r="P115" s="202"/>
      <c r="Q115" s="202"/>
      <c r="R115" s="129"/>
      <c r="T115" s="130"/>
      <c r="U115" s="127"/>
      <c r="V115" s="127"/>
      <c r="W115" s="131">
        <f>W116+W145+W156+W169</f>
        <v>55.157999999999994</v>
      </c>
      <c r="X115" s="127"/>
      <c r="Y115" s="131">
        <f>Y116+Y145+Y156+Y169</f>
        <v>0.10319999999999999</v>
      </c>
      <c r="Z115" s="127"/>
      <c r="AA115" s="132">
        <f>AA116+AA145+AA156+AA169</f>
        <v>0</v>
      </c>
      <c r="AR115" s="133" t="s">
        <v>99</v>
      </c>
      <c r="AT115" s="134" t="s">
        <v>73</v>
      </c>
      <c r="AU115" s="134" t="s">
        <v>74</v>
      </c>
      <c r="AY115" s="133" t="s">
        <v>129</v>
      </c>
      <c r="BK115" s="135">
        <f>BK116+BK145+BK156+BK169</f>
        <v>0</v>
      </c>
    </row>
    <row r="116" spans="2:65" s="9" customFormat="1" ht="19.899999999999999" customHeight="1">
      <c r="B116" s="126"/>
      <c r="C116" s="127"/>
      <c r="D116" s="136" t="s">
        <v>523</v>
      </c>
      <c r="E116" s="136"/>
      <c r="F116" s="136"/>
      <c r="G116" s="136"/>
      <c r="H116" s="136"/>
      <c r="I116" s="136"/>
      <c r="J116" s="136"/>
      <c r="K116" s="136"/>
      <c r="L116" s="136"/>
      <c r="M116" s="136"/>
      <c r="N116" s="216">
        <f>BK116</f>
        <v>0</v>
      </c>
      <c r="O116" s="217"/>
      <c r="P116" s="217"/>
      <c r="Q116" s="217"/>
      <c r="R116" s="129"/>
      <c r="T116" s="130"/>
      <c r="U116" s="127"/>
      <c r="V116" s="127"/>
      <c r="W116" s="131">
        <f>SUM(W117:W144)</f>
        <v>48.483999999999995</v>
      </c>
      <c r="X116" s="127"/>
      <c r="Y116" s="131">
        <f>SUM(Y117:Y144)</f>
        <v>9.0579999999999994E-2</v>
      </c>
      <c r="Z116" s="127"/>
      <c r="AA116" s="132">
        <f>SUM(AA117:AA144)</f>
        <v>0</v>
      </c>
      <c r="AR116" s="133" t="s">
        <v>99</v>
      </c>
      <c r="AT116" s="134" t="s">
        <v>73</v>
      </c>
      <c r="AU116" s="134" t="s">
        <v>82</v>
      </c>
      <c r="AY116" s="133" t="s">
        <v>129</v>
      </c>
      <c r="BK116" s="135">
        <f>SUM(BK117:BK144)</f>
        <v>0</v>
      </c>
    </row>
    <row r="117" spans="2:65" s="1" customFormat="1" ht="16.5" customHeight="1">
      <c r="B117" s="137"/>
      <c r="C117" s="138" t="s">
        <v>82</v>
      </c>
      <c r="D117" s="138" t="s">
        <v>130</v>
      </c>
      <c r="E117" s="139" t="s">
        <v>527</v>
      </c>
      <c r="F117" s="209" t="s">
        <v>528</v>
      </c>
      <c r="G117" s="209"/>
      <c r="H117" s="209"/>
      <c r="I117" s="209"/>
      <c r="J117" s="140" t="s">
        <v>133</v>
      </c>
      <c r="K117" s="141">
        <v>1</v>
      </c>
      <c r="L117" s="210">
        <v>0</v>
      </c>
      <c r="M117" s="210"/>
      <c r="N117" s="210">
        <f t="shared" ref="N117:N144" si="0">ROUND(L117*K117,2)</f>
        <v>0</v>
      </c>
      <c r="O117" s="210"/>
      <c r="P117" s="210"/>
      <c r="Q117" s="210"/>
      <c r="R117" s="142"/>
      <c r="T117" s="143" t="s">
        <v>5</v>
      </c>
      <c r="U117" s="40" t="s">
        <v>39</v>
      </c>
      <c r="V117" s="144">
        <v>0</v>
      </c>
      <c r="W117" s="144">
        <f t="shared" ref="W117:W144" si="1">V117*K117</f>
        <v>0</v>
      </c>
      <c r="X117" s="144">
        <v>0</v>
      </c>
      <c r="Y117" s="144">
        <f t="shared" ref="Y117:Y144" si="2">X117*K117</f>
        <v>0</v>
      </c>
      <c r="Z117" s="144">
        <v>0</v>
      </c>
      <c r="AA117" s="145">
        <f t="shared" ref="AA117:AA144" si="3">Z117*K117</f>
        <v>0</v>
      </c>
      <c r="AR117" s="18" t="s">
        <v>134</v>
      </c>
      <c r="AT117" s="18" t="s">
        <v>130</v>
      </c>
      <c r="AU117" s="18" t="s">
        <v>99</v>
      </c>
      <c r="AY117" s="18" t="s">
        <v>129</v>
      </c>
      <c r="BE117" s="146">
        <f t="shared" ref="BE117:BE144" si="4">IF(U117="základní",N117,0)</f>
        <v>0</v>
      </c>
      <c r="BF117" s="146">
        <f t="shared" ref="BF117:BF144" si="5">IF(U117="snížená",N117,0)</f>
        <v>0</v>
      </c>
      <c r="BG117" s="146">
        <f t="shared" ref="BG117:BG144" si="6">IF(U117="zákl. přenesená",N117,0)</f>
        <v>0</v>
      </c>
      <c r="BH117" s="146">
        <f t="shared" ref="BH117:BH144" si="7">IF(U117="sníž. přenesená",N117,0)</f>
        <v>0</v>
      </c>
      <c r="BI117" s="146">
        <f t="shared" ref="BI117:BI144" si="8">IF(U117="nulová",N117,0)</f>
        <v>0</v>
      </c>
      <c r="BJ117" s="18" t="s">
        <v>82</v>
      </c>
      <c r="BK117" s="146">
        <f t="shared" ref="BK117:BK144" si="9">ROUND(L117*K117,2)</f>
        <v>0</v>
      </c>
      <c r="BL117" s="18" t="s">
        <v>134</v>
      </c>
      <c r="BM117" s="18" t="s">
        <v>529</v>
      </c>
    </row>
    <row r="118" spans="2:65" s="1" customFormat="1" ht="25.5" customHeight="1">
      <c r="B118" s="137"/>
      <c r="C118" s="138" t="s">
        <v>99</v>
      </c>
      <c r="D118" s="138" t="s">
        <v>130</v>
      </c>
      <c r="E118" s="139" t="s">
        <v>530</v>
      </c>
      <c r="F118" s="209" t="s">
        <v>531</v>
      </c>
      <c r="G118" s="209"/>
      <c r="H118" s="209"/>
      <c r="I118" s="209"/>
      <c r="J118" s="140" t="s">
        <v>133</v>
      </c>
      <c r="K118" s="141">
        <v>1</v>
      </c>
      <c r="L118" s="210">
        <v>0</v>
      </c>
      <c r="M118" s="210"/>
      <c r="N118" s="210">
        <f t="shared" si="0"/>
        <v>0</v>
      </c>
      <c r="O118" s="210"/>
      <c r="P118" s="210"/>
      <c r="Q118" s="210"/>
      <c r="R118" s="142"/>
      <c r="T118" s="143" t="s">
        <v>5</v>
      </c>
      <c r="U118" s="40" t="s">
        <v>39</v>
      </c>
      <c r="V118" s="144">
        <v>0</v>
      </c>
      <c r="W118" s="144">
        <f t="shared" si="1"/>
        <v>0</v>
      </c>
      <c r="X118" s="144">
        <v>0</v>
      </c>
      <c r="Y118" s="144">
        <f t="shared" si="2"/>
        <v>0</v>
      </c>
      <c r="Z118" s="144">
        <v>0</v>
      </c>
      <c r="AA118" s="145">
        <f t="shared" si="3"/>
        <v>0</v>
      </c>
      <c r="AR118" s="18" t="s">
        <v>134</v>
      </c>
      <c r="AT118" s="18" t="s">
        <v>130</v>
      </c>
      <c r="AU118" s="18" t="s">
        <v>99</v>
      </c>
      <c r="AY118" s="18" t="s">
        <v>129</v>
      </c>
      <c r="BE118" s="146">
        <f t="shared" si="4"/>
        <v>0</v>
      </c>
      <c r="BF118" s="146">
        <f t="shared" si="5"/>
        <v>0</v>
      </c>
      <c r="BG118" s="146">
        <f t="shared" si="6"/>
        <v>0</v>
      </c>
      <c r="BH118" s="146">
        <f t="shared" si="7"/>
        <v>0</v>
      </c>
      <c r="BI118" s="146">
        <f t="shared" si="8"/>
        <v>0</v>
      </c>
      <c r="BJ118" s="18" t="s">
        <v>82</v>
      </c>
      <c r="BK118" s="146">
        <f t="shared" si="9"/>
        <v>0</v>
      </c>
      <c r="BL118" s="18" t="s">
        <v>134</v>
      </c>
      <c r="BM118" s="18" t="s">
        <v>532</v>
      </c>
    </row>
    <row r="119" spans="2:65" s="1" customFormat="1" ht="25.5" customHeight="1">
      <c r="B119" s="137"/>
      <c r="C119" s="138" t="s">
        <v>139</v>
      </c>
      <c r="D119" s="138" t="s">
        <v>130</v>
      </c>
      <c r="E119" s="139" t="s">
        <v>533</v>
      </c>
      <c r="F119" s="209" t="s">
        <v>534</v>
      </c>
      <c r="G119" s="209"/>
      <c r="H119" s="209"/>
      <c r="I119" s="209"/>
      <c r="J119" s="140" t="s">
        <v>535</v>
      </c>
      <c r="K119" s="141">
        <v>1</v>
      </c>
      <c r="L119" s="210">
        <v>0</v>
      </c>
      <c r="M119" s="210"/>
      <c r="N119" s="210">
        <f t="shared" si="0"/>
        <v>0</v>
      </c>
      <c r="O119" s="210"/>
      <c r="P119" s="210"/>
      <c r="Q119" s="210"/>
      <c r="R119" s="142"/>
      <c r="T119" s="143" t="s">
        <v>5</v>
      </c>
      <c r="U119" s="40" t="s">
        <v>39</v>
      </c>
      <c r="V119" s="144">
        <v>2.0499999999999998</v>
      </c>
      <c r="W119" s="144">
        <f t="shared" si="1"/>
        <v>2.0499999999999998</v>
      </c>
      <c r="X119" s="144">
        <v>5.2900000000000004E-3</v>
      </c>
      <c r="Y119" s="144">
        <f t="shared" si="2"/>
        <v>5.2900000000000004E-3</v>
      </c>
      <c r="Z119" s="144">
        <v>0</v>
      </c>
      <c r="AA119" s="145">
        <f t="shared" si="3"/>
        <v>0</v>
      </c>
      <c r="AR119" s="18" t="s">
        <v>134</v>
      </c>
      <c r="AT119" s="18" t="s">
        <v>130</v>
      </c>
      <c r="AU119" s="18" t="s">
        <v>99</v>
      </c>
      <c r="AY119" s="18" t="s">
        <v>129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8" t="s">
        <v>82</v>
      </c>
      <c r="BK119" s="146">
        <f t="shared" si="9"/>
        <v>0</v>
      </c>
      <c r="BL119" s="18" t="s">
        <v>134</v>
      </c>
      <c r="BM119" s="18" t="s">
        <v>536</v>
      </c>
    </row>
    <row r="120" spans="2:65" s="1" customFormat="1" ht="16.5" customHeight="1">
      <c r="B120" s="137"/>
      <c r="C120" s="138" t="s">
        <v>143</v>
      </c>
      <c r="D120" s="138" t="s">
        <v>130</v>
      </c>
      <c r="E120" s="139" t="s">
        <v>537</v>
      </c>
      <c r="F120" s="209" t="s">
        <v>538</v>
      </c>
      <c r="G120" s="209"/>
      <c r="H120" s="209"/>
      <c r="I120" s="209"/>
      <c r="J120" s="140" t="s">
        <v>535</v>
      </c>
      <c r="K120" s="141">
        <v>1</v>
      </c>
      <c r="L120" s="210">
        <v>0</v>
      </c>
      <c r="M120" s="210"/>
      <c r="N120" s="210">
        <f t="shared" si="0"/>
        <v>0</v>
      </c>
      <c r="O120" s="210"/>
      <c r="P120" s="210"/>
      <c r="Q120" s="210"/>
      <c r="R120" s="142"/>
      <c r="T120" s="143" t="s">
        <v>5</v>
      </c>
      <c r="U120" s="40" t="s">
        <v>39</v>
      </c>
      <c r="V120" s="144">
        <v>0.83799999999999997</v>
      </c>
      <c r="W120" s="144">
        <f t="shared" si="1"/>
        <v>0.83799999999999997</v>
      </c>
      <c r="X120" s="144">
        <v>1.47E-3</v>
      </c>
      <c r="Y120" s="144">
        <f t="shared" si="2"/>
        <v>1.47E-3</v>
      </c>
      <c r="Z120" s="144">
        <v>0</v>
      </c>
      <c r="AA120" s="145">
        <f t="shared" si="3"/>
        <v>0</v>
      </c>
      <c r="AR120" s="18" t="s">
        <v>134</v>
      </c>
      <c r="AT120" s="18" t="s">
        <v>130</v>
      </c>
      <c r="AU120" s="18" t="s">
        <v>99</v>
      </c>
      <c r="AY120" s="18" t="s">
        <v>129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8" t="s">
        <v>82</v>
      </c>
      <c r="BK120" s="146">
        <f t="shared" si="9"/>
        <v>0</v>
      </c>
      <c r="BL120" s="18" t="s">
        <v>134</v>
      </c>
      <c r="BM120" s="18" t="s">
        <v>539</v>
      </c>
    </row>
    <row r="121" spans="2:65" s="1" customFormat="1" ht="38.25" customHeight="1">
      <c r="B121" s="137"/>
      <c r="C121" s="138" t="s">
        <v>147</v>
      </c>
      <c r="D121" s="138" t="s">
        <v>130</v>
      </c>
      <c r="E121" s="139" t="s">
        <v>540</v>
      </c>
      <c r="F121" s="209" t="s">
        <v>541</v>
      </c>
      <c r="G121" s="209"/>
      <c r="H121" s="209"/>
      <c r="I121" s="209"/>
      <c r="J121" s="140" t="s">
        <v>220</v>
      </c>
      <c r="K121" s="141">
        <v>40</v>
      </c>
      <c r="L121" s="210">
        <v>0</v>
      </c>
      <c r="M121" s="210"/>
      <c r="N121" s="210">
        <f t="shared" si="0"/>
        <v>0</v>
      </c>
      <c r="O121" s="210"/>
      <c r="P121" s="210"/>
      <c r="Q121" s="210"/>
      <c r="R121" s="142"/>
      <c r="T121" s="143" t="s">
        <v>5</v>
      </c>
      <c r="U121" s="40" t="s">
        <v>39</v>
      </c>
      <c r="V121" s="144">
        <v>0.39800000000000002</v>
      </c>
      <c r="W121" s="144">
        <f t="shared" si="1"/>
        <v>15.920000000000002</v>
      </c>
      <c r="X121" s="144">
        <v>3.8999999999999999E-4</v>
      </c>
      <c r="Y121" s="144">
        <f t="shared" si="2"/>
        <v>1.5599999999999999E-2</v>
      </c>
      <c r="Z121" s="144">
        <v>0</v>
      </c>
      <c r="AA121" s="145">
        <f t="shared" si="3"/>
        <v>0</v>
      </c>
      <c r="AR121" s="18" t="s">
        <v>134</v>
      </c>
      <c r="AT121" s="18" t="s">
        <v>130</v>
      </c>
      <c r="AU121" s="18" t="s">
        <v>99</v>
      </c>
      <c r="AY121" s="18" t="s">
        <v>129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8" t="s">
        <v>82</v>
      </c>
      <c r="BK121" s="146">
        <f t="shared" si="9"/>
        <v>0</v>
      </c>
      <c r="BL121" s="18" t="s">
        <v>134</v>
      </c>
      <c r="BM121" s="18" t="s">
        <v>542</v>
      </c>
    </row>
    <row r="122" spans="2:65" s="1" customFormat="1" ht="38.25" customHeight="1">
      <c r="B122" s="137"/>
      <c r="C122" s="138" t="s">
        <v>151</v>
      </c>
      <c r="D122" s="138" t="s">
        <v>130</v>
      </c>
      <c r="E122" s="139" t="s">
        <v>543</v>
      </c>
      <c r="F122" s="209" t="s">
        <v>544</v>
      </c>
      <c r="G122" s="209"/>
      <c r="H122" s="209"/>
      <c r="I122" s="209"/>
      <c r="J122" s="140" t="s">
        <v>220</v>
      </c>
      <c r="K122" s="141">
        <v>25</v>
      </c>
      <c r="L122" s="210">
        <v>0</v>
      </c>
      <c r="M122" s="210"/>
      <c r="N122" s="210">
        <f t="shared" si="0"/>
        <v>0</v>
      </c>
      <c r="O122" s="210"/>
      <c r="P122" s="210"/>
      <c r="Q122" s="210"/>
      <c r="R122" s="142"/>
      <c r="T122" s="143" t="s">
        <v>5</v>
      </c>
      <c r="U122" s="40" t="s">
        <v>39</v>
      </c>
      <c r="V122" s="144">
        <v>0.42399999999999999</v>
      </c>
      <c r="W122" s="144">
        <f t="shared" si="1"/>
        <v>10.6</v>
      </c>
      <c r="X122" s="144">
        <v>5.8E-4</v>
      </c>
      <c r="Y122" s="144">
        <f t="shared" si="2"/>
        <v>1.4500000000000001E-2</v>
      </c>
      <c r="Z122" s="144">
        <v>0</v>
      </c>
      <c r="AA122" s="145">
        <f t="shared" si="3"/>
        <v>0</v>
      </c>
      <c r="AR122" s="18" t="s">
        <v>134</v>
      </c>
      <c r="AT122" s="18" t="s">
        <v>130</v>
      </c>
      <c r="AU122" s="18" t="s">
        <v>99</v>
      </c>
      <c r="AY122" s="18" t="s">
        <v>129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8" t="s">
        <v>82</v>
      </c>
      <c r="BK122" s="146">
        <f t="shared" si="9"/>
        <v>0</v>
      </c>
      <c r="BL122" s="18" t="s">
        <v>134</v>
      </c>
      <c r="BM122" s="18" t="s">
        <v>545</v>
      </c>
    </row>
    <row r="123" spans="2:65" s="1" customFormat="1" ht="38.25" customHeight="1">
      <c r="B123" s="137"/>
      <c r="C123" s="138" t="s">
        <v>155</v>
      </c>
      <c r="D123" s="138" t="s">
        <v>130</v>
      </c>
      <c r="E123" s="139" t="s">
        <v>546</v>
      </c>
      <c r="F123" s="209" t="s">
        <v>547</v>
      </c>
      <c r="G123" s="209"/>
      <c r="H123" s="209"/>
      <c r="I123" s="209"/>
      <c r="J123" s="140" t="s">
        <v>220</v>
      </c>
      <c r="K123" s="141">
        <v>25</v>
      </c>
      <c r="L123" s="210">
        <v>0</v>
      </c>
      <c r="M123" s="210"/>
      <c r="N123" s="210">
        <f t="shared" si="0"/>
        <v>0</v>
      </c>
      <c r="O123" s="210"/>
      <c r="P123" s="210"/>
      <c r="Q123" s="210"/>
      <c r="R123" s="142"/>
      <c r="T123" s="143" t="s">
        <v>5</v>
      </c>
      <c r="U123" s="40" t="s">
        <v>39</v>
      </c>
      <c r="V123" s="144">
        <v>0.47899999999999998</v>
      </c>
      <c r="W123" s="144">
        <f t="shared" si="1"/>
        <v>11.975</v>
      </c>
      <c r="X123" s="144">
        <v>8.7000000000000001E-4</v>
      </c>
      <c r="Y123" s="144">
        <f t="shared" si="2"/>
        <v>2.1749999999999999E-2</v>
      </c>
      <c r="Z123" s="144">
        <v>0</v>
      </c>
      <c r="AA123" s="145">
        <f t="shared" si="3"/>
        <v>0</v>
      </c>
      <c r="AR123" s="18" t="s">
        <v>134</v>
      </c>
      <c r="AT123" s="18" t="s">
        <v>130</v>
      </c>
      <c r="AU123" s="18" t="s">
        <v>99</v>
      </c>
      <c r="AY123" s="18" t="s">
        <v>129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8" t="s">
        <v>82</v>
      </c>
      <c r="BK123" s="146">
        <f t="shared" si="9"/>
        <v>0</v>
      </c>
      <c r="BL123" s="18" t="s">
        <v>134</v>
      </c>
      <c r="BM123" s="18" t="s">
        <v>548</v>
      </c>
    </row>
    <row r="124" spans="2:65" s="1" customFormat="1" ht="16.5" customHeight="1">
      <c r="B124" s="137"/>
      <c r="C124" s="138" t="s">
        <v>159</v>
      </c>
      <c r="D124" s="138" t="s">
        <v>130</v>
      </c>
      <c r="E124" s="139" t="s">
        <v>549</v>
      </c>
      <c r="F124" s="209" t="s">
        <v>550</v>
      </c>
      <c r="G124" s="209"/>
      <c r="H124" s="209"/>
      <c r="I124" s="209"/>
      <c r="J124" s="140" t="s">
        <v>133</v>
      </c>
      <c r="K124" s="141">
        <v>3</v>
      </c>
      <c r="L124" s="210">
        <v>0</v>
      </c>
      <c r="M124" s="210"/>
      <c r="N124" s="210">
        <f t="shared" si="0"/>
        <v>0</v>
      </c>
      <c r="O124" s="210"/>
      <c r="P124" s="210"/>
      <c r="Q124" s="210"/>
      <c r="R124" s="142"/>
      <c r="T124" s="143" t="s">
        <v>5</v>
      </c>
      <c r="U124" s="40" t="s">
        <v>39</v>
      </c>
      <c r="V124" s="144">
        <v>0</v>
      </c>
      <c r="W124" s="144">
        <f t="shared" si="1"/>
        <v>0</v>
      </c>
      <c r="X124" s="144">
        <v>0</v>
      </c>
      <c r="Y124" s="144">
        <f t="shared" si="2"/>
        <v>0</v>
      </c>
      <c r="Z124" s="144">
        <v>0</v>
      </c>
      <c r="AA124" s="145">
        <f t="shared" si="3"/>
        <v>0</v>
      </c>
      <c r="AR124" s="18" t="s">
        <v>134</v>
      </c>
      <c r="AT124" s="18" t="s">
        <v>130</v>
      </c>
      <c r="AU124" s="18" t="s">
        <v>99</v>
      </c>
      <c r="AY124" s="18" t="s">
        <v>129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82</v>
      </c>
      <c r="BK124" s="146">
        <f t="shared" si="9"/>
        <v>0</v>
      </c>
      <c r="BL124" s="18" t="s">
        <v>134</v>
      </c>
      <c r="BM124" s="18" t="s">
        <v>551</v>
      </c>
    </row>
    <row r="125" spans="2:65" s="1" customFormat="1" ht="16.5" customHeight="1">
      <c r="B125" s="137"/>
      <c r="C125" s="138" t="s">
        <v>163</v>
      </c>
      <c r="D125" s="138" t="s">
        <v>130</v>
      </c>
      <c r="E125" s="139" t="s">
        <v>552</v>
      </c>
      <c r="F125" s="209" t="s">
        <v>553</v>
      </c>
      <c r="G125" s="209"/>
      <c r="H125" s="209"/>
      <c r="I125" s="209"/>
      <c r="J125" s="140" t="s">
        <v>133</v>
      </c>
      <c r="K125" s="141">
        <v>1</v>
      </c>
      <c r="L125" s="210">
        <v>0</v>
      </c>
      <c r="M125" s="210"/>
      <c r="N125" s="210">
        <f t="shared" si="0"/>
        <v>0</v>
      </c>
      <c r="O125" s="210"/>
      <c r="P125" s="210"/>
      <c r="Q125" s="210"/>
      <c r="R125" s="142"/>
      <c r="T125" s="143" t="s">
        <v>5</v>
      </c>
      <c r="U125" s="40" t="s">
        <v>39</v>
      </c>
      <c r="V125" s="144">
        <v>0</v>
      </c>
      <c r="W125" s="144">
        <f t="shared" si="1"/>
        <v>0</v>
      </c>
      <c r="X125" s="144">
        <v>0</v>
      </c>
      <c r="Y125" s="144">
        <f t="shared" si="2"/>
        <v>0</v>
      </c>
      <c r="Z125" s="144">
        <v>0</v>
      </c>
      <c r="AA125" s="145">
        <f t="shared" si="3"/>
        <v>0</v>
      </c>
      <c r="AR125" s="18" t="s">
        <v>134</v>
      </c>
      <c r="AT125" s="18" t="s">
        <v>130</v>
      </c>
      <c r="AU125" s="18" t="s">
        <v>99</v>
      </c>
      <c r="AY125" s="18" t="s">
        <v>129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8" t="s">
        <v>82</v>
      </c>
      <c r="BK125" s="146">
        <f t="shared" si="9"/>
        <v>0</v>
      </c>
      <c r="BL125" s="18" t="s">
        <v>134</v>
      </c>
      <c r="BM125" s="18" t="s">
        <v>554</v>
      </c>
    </row>
    <row r="126" spans="2:65" s="1" customFormat="1" ht="16.5" customHeight="1">
      <c r="B126" s="137"/>
      <c r="C126" s="138" t="s">
        <v>167</v>
      </c>
      <c r="D126" s="138" t="s">
        <v>130</v>
      </c>
      <c r="E126" s="139" t="s">
        <v>555</v>
      </c>
      <c r="F126" s="209" t="s">
        <v>556</v>
      </c>
      <c r="G126" s="209"/>
      <c r="H126" s="209"/>
      <c r="I126" s="209"/>
      <c r="J126" s="140" t="s">
        <v>133</v>
      </c>
      <c r="K126" s="141">
        <v>1</v>
      </c>
      <c r="L126" s="210">
        <v>0</v>
      </c>
      <c r="M126" s="210"/>
      <c r="N126" s="210">
        <f t="shared" si="0"/>
        <v>0</v>
      </c>
      <c r="O126" s="210"/>
      <c r="P126" s="210"/>
      <c r="Q126" s="210"/>
      <c r="R126" s="142"/>
      <c r="T126" s="143" t="s">
        <v>5</v>
      </c>
      <c r="U126" s="40" t="s">
        <v>39</v>
      </c>
      <c r="V126" s="144">
        <v>0</v>
      </c>
      <c r="W126" s="144">
        <f t="shared" si="1"/>
        <v>0</v>
      </c>
      <c r="X126" s="144">
        <v>0</v>
      </c>
      <c r="Y126" s="144">
        <f t="shared" si="2"/>
        <v>0</v>
      </c>
      <c r="Z126" s="144">
        <v>0</v>
      </c>
      <c r="AA126" s="145">
        <f t="shared" si="3"/>
        <v>0</v>
      </c>
      <c r="AR126" s="18" t="s">
        <v>134</v>
      </c>
      <c r="AT126" s="18" t="s">
        <v>130</v>
      </c>
      <c r="AU126" s="18" t="s">
        <v>99</v>
      </c>
      <c r="AY126" s="18" t="s">
        <v>129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8" t="s">
        <v>82</v>
      </c>
      <c r="BK126" s="146">
        <f t="shared" si="9"/>
        <v>0</v>
      </c>
      <c r="BL126" s="18" t="s">
        <v>134</v>
      </c>
      <c r="BM126" s="18" t="s">
        <v>557</v>
      </c>
    </row>
    <row r="127" spans="2:65" s="1" customFormat="1" ht="38.25" customHeight="1">
      <c r="B127" s="137"/>
      <c r="C127" s="138" t="s">
        <v>171</v>
      </c>
      <c r="D127" s="138" t="s">
        <v>130</v>
      </c>
      <c r="E127" s="139" t="s">
        <v>558</v>
      </c>
      <c r="F127" s="209" t="s">
        <v>559</v>
      </c>
      <c r="G127" s="209"/>
      <c r="H127" s="209"/>
      <c r="I127" s="209"/>
      <c r="J127" s="140" t="s">
        <v>133</v>
      </c>
      <c r="K127" s="141">
        <v>1</v>
      </c>
      <c r="L127" s="210">
        <v>0</v>
      </c>
      <c r="M127" s="210"/>
      <c r="N127" s="210">
        <f t="shared" si="0"/>
        <v>0</v>
      </c>
      <c r="O127" s="210"/>
      <c r="P127" s="210"/>
      <c r="Q127" s="210"/>
      <c r="R127" s="142"/>
      <c r="T127" s="143" t="s">
        <v>5</v>
      </c>
      <c r="U127" s="40" t="s">
        <v>39</v>
      </c>
      <c r="V127" s="144">
        <v>0.16600000000000001</v>
      </c>
      <c r="W127" s="144">
        <f t="shared" si="1"/>
        <v>0.16600000000000001</v>
      </c>
      <c r="X127" s="144">
        <v>2.4000000000000001E-4</v>
      </c>
      <c r="Y127" s="144">
        <f t="shared" si="2"/>
        <v>2.4000000000000001E-4</v>
      </c>
      <c r="Z127" s="144">
        <v>0</v>
      </c>
      <c r="AA127" s="145">
        <f t="shared" si="3"/>
        <v>0</v>
      </c>
      <c r="AR127" s="18" t="s">
        <v>134</v>
      </c>
      <c r="AT127" s="18" t="s">
        <v>130</v>
      </c>
      <c r="AU127" s="18" t="s">
        <v>99</v>
      </c>
      <c r="AY127" s="18" t="s">
        <v>129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8" t="s">
        <v>82</v>
      </c>
      <c r="BK127" s="146">
        <f t="shared" si="9"/>
        <v>0</v>
      </c>
      <c r="BL127" s="18" t="s">
        <v>134</v>
      </c>
      <c r="BM127" s="18" t="s">
        <v>560</v>
      </c>
    </row>
    <row r="128" spans="2:65" s="1" customFormat="1" ht="38.25" customHeight="1">
      <c r="B128" s="137"/>
      <c r="C128" s="138" t="s">
        <v>175</v>
      </c>
      <c r="D128" s="138" t="s">
        <v>130</v>
      </c>
      <c r="E128" s="139" t="s">
        <v>561</v>
      </c>
      <c r="F128" s="209" t="s">
        <v>562</v>
      </c>
      <c r="G128" s="209"/>
      <c r="H128" s="209"/>
      <c r="I128" s="209"/>
      <c r="J128" s="140" t="s">
        <v>133</v>
      </c>
      <c r="K128" s="141">
        <v>1</v>
      </c>
      <c r="L128" s="210">
        <v>0</v>
      </c>
      <c r="M128" s="210"/>
      <c r="N128" s="210">
        <f t="shared" si="0"/>
        <v>0</v>
      </c>
      <c r="O128" s="210"/>
      <c r="P128" s="210"/>
      <c r="Q128" s="210"/>
      <c r="R128" s="142"/>
      <c r="T128" s="143" t="s">
        <v>5</v>
      </c>
      <c r="U128" s="40" t="s">
        <v>39</v>
      </c>
      <c r="V128" s="144">
        <v>0.20599999999999999</v>
      </c>
      <c r="W128" s="144">
        <f t="shared" si="1"/>
        <v>0.20599999999999999</v>
      </c>
      <c r="X128" s="144">
        <v>3.8000000000000002E-4</v>
      </c>
      <c r="Y128" s="144">
        <f t="shared" si="2"/>
        <v>3.8000000000000002E-4</v>
      </c>
      <c r="Z128" s="144">
        <v>0</v>
      </c>
      <c r="AA128" s="145">
        <f t="shared" si="3"/>
        <v>0</v>
      </c>
      <c r="AR128" s="18" t="s">
        <v>134</v>
      </c>
      <c r="AT128" s="18" t="s">
        <v>130</v>
      </c>
      <c r="AU128" s="18" t="s">
        <v>99</v>
      </c>
      <c r="AY128" s="18" t="s">
        <v>129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8" t="s">
        <v>82</v>
      </c>
      <c r="BK128" s="146">
        <f t="shared" si="9"/>
        <v>0</v>
      </c>
      <c r="BL128" s="18" t="s">
        <v>134</v>
      </c>
      <c r="BM128" s="18" t="s">
        <v>563</v>
      </c>
    </row>
    <row r="129" spans="2:65" s="1" customFormat="1" ht="38.25" customHeight="1">
      <c r="B129" s="137"/>
      <c r="C129" s="138" t="s">
        <v>179</v>
      </c>
      <c r="D129" s="138" t="s">
        <v>130</v>
      </c>
      <c r="E129" s="139" t="s">
        <v>564</v>
      </c>
      <c r="F129" s="209" t="s">
        <v>565</v>
      </c>
      <c r="G129" s="209"/>
      <c r="H129" s="209"/>
      <c r="I129" s="209"/>
      <c r="J129" s="140" t="s">
        <v>133</v>
      </c>
      <c r="K129" s="141">
        <v>1</v>
      </c>
      <c r="L129" s="210">
        <v>0</v>
      </c>
      <c r="M129" s="210"/>
      <c r="N129" s="210">
        <f t="shared" si="0"/>
        <v>0</v>
      </c>
      <c r="O129" s="210"/>
      <c r="P129" s="210"/>
      <c r="Q129" s="210"/>
      <c r="R129" s="142"/>
      <c r="T129" s="143" t="s">
        <v>5</v>
      </c>
      <c r="U129" s="40" t="s">
        <v>39</v>
      </c>
      <c r="V129" s="144">
        <v>0.22800000000000001</v>
      </c>
      <c r="W129" s="144">
        <f t="shared" si="1"/>
        <v>0.22800000000000001</v>
      </c>
      <c r="X129" s="144">
        <v>6.0999999999999997E-4</v>
      </c>
      <c r="Y129" s="144">
        <f t="shared" si="2"/>
        <v>6.0999999999999997E-4</v>
      </c>
      <c r="Z129" s="144">
        <v>0</v>
      </c>
      <c r="AA129" s="145">
        <f t="shared" si="3"/>
        <v>0</v>
      </c>
      <c r="AR129" s="18" t="s">
        <v>134</v>
      </c>
      <c r="AT129" s="18" t="s">
        <v>130</v>
      </c>
      <c r="AU129" s="18" t="s">
        <v>99</v>
      </c>
      <c r="AY129" s="18" t="s">
        <v>129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8" t="s">
        <v>82</v>
      </c>
      <c r="BK129" s="146">
        <f t="shared" si="9"/>
        <v>0</v>
      </c>
      <c r="BL129" s="18" t="s">
        <v>134</v>
      </c>
      <c r="BM129" s="18" t="s">
        <v>566</v>
      </c>
    </row>
    <row r="130" spans="2:65" s="1" customFormat="1" ht="38.25" customHeight="1">
      <c r="B130" s="137"/>
      <c r="C130" s="138" t="s">
        <v>186</v>
      </c>
      <c r="D130" s="138" t="s">
        <v>130</v>
      </c>
      <c r="E130" s="139" t="s">
        <v>567</v>
      </c>
      <c r="F130" s="209" t="s">
        <v>568</v>
      </c>
      <c r="G130" s="209"/>
      <c r="H130" s="209"/>
      <c r="I130" s="209"/>
      <c r="J130" s="140" t="s">
        <v>133</v>
      </c>
      <c r="K130" s="141">
        <v>2</v>
      </c>
      <c r="L130" s="210">
        <v>0</v>
      </c>
      <c r="M130" s="210"/>
      <c r="N130" s="210">
        <f t="shared" si="0"/>
        <v>0</v>
      </c>
      <c r="O130" s="210"/>
      <c r="P130" s="210"/>
      <c r="Q130" s="210"/>
      <c r="R130" s="142"/>
      <c r="T130" s="143" t="s">
        <v>5</v>
      </c>
      <c r="U130" s="40" t="s">
        <v>39</v>
      </c>
      <c r="V130" s="144">
        <v>0.26900000000000002</v>
      </c>
      <c r="W130" s="144">
        <f t="shared" si="1"/>
        <v>0.53800000000000003</v>
      </c>
      <c r="X130" s="144">
        <v>8.8000000000000003E-4</v>
      </c>
      <c r="Y130" s="144">
        <f t="shared" si="2"/>
        <v>1.7600000000000001E-3</v>
      </c>
      <c r="Z130" s="144">
        <v>0</v>
      </c>
      <c r="AA130" s="145">
        <f t="shared" si="3"/>
        <v>0</v>
      </c>
      <c r="AR130" s="18" t="s">
        <v>134</v>
      </c>
      <c r="AT130" s="18" t="s">
        <v>130</v>
      </c>
      <c r="AU130" s="18" t="s">
        <v>99</v>
      </c>
      <c r="AY130" s="18" t="s">
        <v>129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8" t="s">
        <v>82</v>
      </c>
      <c r="BK130" s="146">
        <f t="shared" si="9"/>
        <v>0</v>
      </c>
      <c r="BL130" s="18" t="s">
        <v>134</v>
      </c>
      <c r="BM130" s="18" t="s">
        <v>569</v>
      </c>
    </row>
    <row r="131" spans="2:65" s="1" customFormat="1" ht="38.25" customHeight="1">
      <c r="B131" s="137"/>
      <c r="C131" s="138" t="s">
        <v>11</v>
      </c>
      <c r="D131" s="138" t="s">
        <v>130</v>
      </c>
      <c r="E131" s="139" t="s">
        <v>570</v>
      </c>
      <c r="F131" s="209" t="s">
        <v>571</v>
      </c>
      <c r="G131" s="209"/>
      <c r="H131" s="209"/>
      <c r="I131" s="209"/>
      <c r="J131" s="140" t="s">
        <v>133</v>
      </c>
      <c r="K131" s="141">
        <v>1</v>
      </c>
      <c r="L131" s="210">
        <v>0</v>
      </c>
      <c r="M131" s="210"/>
      <c r="N131" s="210">
        <f t="shared" si="0"/>
        <v>0</v>
      </c>
      <c r="O131" s="210"/>
      <c r="P131" s="210"/>
      <c r="Q131" s="210"/>
      <c r="R131" s="142"/>
      <c r="T131" s="143" t="s">
        <v>5</v>
      </c>
      <c r="U131" s="40" t="s">
        <v>39</v>
      </c>
      <c r="V131" s="144">
        <v>0.35199999999999998</v>
      </c>
      <c r="W131" s="144">
        <f t="shared" si="1"/>
        <v>0.35199999999999998</v>
      </c>
      <c r="X131" s="144">
        <v>1.2999999999999999E-3</v>
      </c>
      <c r="Y131" s="144">
        <f t="shared" si="2"/>
        <v>1.2999999999999999E-3</v>
      </c>
      <c r="Z131" s="144">
        <v>0</v>
      </c>
      <c r="AA131" s="145">
        <f t="shared" si="3"/>
        <v>0</v>
      </c>
      <c r="AR131" s="18" t="s">
        <v>134</v>
      </c>
      <c r="AT131" s="18" t="s">
        <v>130</v>
      </c>
      <c r="AU131" s="18" t="s">
        <v>99</v>
      </c>
      <c r="AY131" s="18" t="s">
        <v>129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8" t="s">
        <v>82</v>
      </c>
      <c r="BK131" s="146">
        <f t="shared" si="9"/>
        <v>0</v>
      </c>
      <c r="BL131" s="18" t="s">
        <v>134</v>
      </c>
      <c r="BM131" s="18" t="s">
        <v>572</v>
      </c>
    </row>
    <row r="132" spans="2:65" s="1" customFormat="1" ht="38.25" customHeight="1">
      <c r="B132" s="137"/>
      <c r="C132" s="138" t="s">
        <v>134</v>
      </c>
      <c r="D132" s="138" t="s">
        <v>130</v>
      </c>
      <c r="E132" s="139" t="s">
        <v>573</v>
      </c>
      <c r="F132" s="209" t="s">
        <v>574</v>
      </c>
      <c r="G132" s="209"/>
      <c r="H132" s="209"/>
      <c r="I132" s="209"/>
      <c r="J132" s="140" t="s">
        <v>220</v>
      </c>
      <c r="K132" s="141">
        <v>6</v>
      </c>
      <c r="L132" s="210">
        <v>0</v>
      </c>
      <c r="M132" s="210"/>
      <c r="N132" s="210">
        <f t="shared" si="0"/>
        <v>0</v>
      </c>
      <c r="O132" s="210"/>
      <c r="P132" s="210"/>
      <c r="Q132" s="210"/>
      <c r="R132" s="142"/>
      <c r="T132" s="143" t="s">
        <v>5</v>
      </c>
      <c r="U132" s="40" t="s">
        <v>39</v>
      </c>
      <c r="V132" s="144">
        <v>0</v>
      </c>
      <c r="W132" s="144">
        <f t="shared" si="1"/>
        <v>0</v>
      </c>
      <c r="X132" s="144">
        <v>0</v>
      </c>
      <c r="Y132" s="144">
        <f t="shared" si="2"/>
        <v>0</v>
      </c>
      <c r="Z132" s="144">
        <v>0</v>
      </c>
      <c r="AA132" s="145">
        <f t="shared" si="3"/>
        <v>0</v>
      </c>
      <c r="AR132" s="18" t="s">
        <v>134</v>
      </c>
      <c r="AT132" s="18" t="s">
        <v>130</v>
      </c>
      <c r="AU132" s="18" t="s">
        <v>99</v>
      </c>
      <c r="AY132" s="18" t="s">
        <v>129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8" t="s">
        <v>82</v>
      </c>
      <c r="BK132" s="146">
        <f t="shared" si="9"/>
        <v>0</v>
      </c>
      <c r="BL132" s="18" t="s">
        <v>134</v>
      </c>
      <c r="BM132" s="18" t="s">
        <v>575</v>
      </c>
    </row>
    <row r="133" spans="2:65" s="1" customFormat="1" ht="38.25" customHeight="1">
      <c r="B133" s="137"/>
      <c r="C133" s="138" t="s">
        <v>196</v>
      </c>
      <c r="D133" s="138" t="s">
        <v>130</v>
      </c>
      <c r="E133" s="139" t="s">
        <v>576</v>
      </c>
      <c r="F133" s="209" t="s">
        <v>577</v>
      </c>
      <c r="G133" s="209"/>
      <c r="H133" s="209"/>
      <c r="I133" s="209"/>
      <c r="J133" s="140" t="s">
        <v>220</v>
      </c>
      <c r="K133" s="141">
        <v>3</v>
      </c>
      <c r="L133" s="210">
        <v>0</v>
      </c>
      <c r="M133" s="210"/>
      <c r="N133" s="210">
        <f t="shared" si="0"/>
        <v>0</v>
      </c>
      <c r="O133" s="210"/>
      <c r="P133" s="210"/>
      <c r="Q133" s="210"/>
      <c r="R133" s="142"/>
      <c r="T133" s="143" t="s">
        <v>5</v>
      </c>
      <c r="U133" s="40" t="s">
        <v>39</v>
      </c>
      <c r="V133" s="144">
        <v>0</v>
      </c>
      <c r="W133" s="144">
        <f t="shared" si="1"/>
        <v>0</v>
      </c>
      <c r="X133" s="144">
        <v>0</v>
      </c>
      <c r="Y133" s="144">
        <f t="shared" si="2"/>
        <v>0</v>
      </c>
      <c r="Z133" s="144">
        <v>0</v>
      </c>
      <c r="AA133" s="145">
        <f t="shared" si="3"/>
        <v>0</v>
      </c>
      <c r="AR133" s="18" t="s">
        <v>134</v>
      </c>
      <c r="AT133" s="18" t="s">
        <v>130</v>
      </c>
      <c r="AU133" s="18" t="s">
        <v>99</v>
      </c>
      <c r="AY133" s="18" t="s">
        <v>129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8" t="s">
        <v>82</v>
      </c>
      <c r="BK133" s="146">
        <f t="shared" si="9"/>
        <v>0</v>
      </c>
      <c r="BL133" s="18" t="s">
        <v>134</v>
      </c>
      <c r="BM133" s="18" t="s">
        <v>578</v>
      </c>
    </row>
    <row r="134" spans="2:65" s="1" customFormat="1" ht="25.5" customHeight="1">
      <c r="B134" s="137"/>
      <c r="C134" s="138" t="s">
        <v>201</v>
      </c>
      <c r="D134" s="138" t="s">
        <v>130</v>
      </c>
      <c r="E134" s="139" t="s">
        <v>579</v>
      </c>
      <c r="F134" s="209" t="s">
        <v>580</v>
      </c>
      <c r="G134" s="209"/>
      <c r="H134" s="209"/>
      <c r="I134" s="209"/>
      <c r="J134" s="140" t="s">
        <v>220</v>
      </c>
      <c r="K134" s="141">
        <v>1</v>
      </c>
      <c r="L134" s="210">
        <v>0</v>
      </c>
      <c r="M134" s="210"/>
      <c r="N134" s="210">
        <f t="shared" si="0"/>
        <v>0</v>
      </c>
      <c r="O134" s="210"/>
      <c r="P134" s="210"/>
      <c r="Q134" s="210"/>
      <c r="R134" s="142"/>
      <c r="T134" s="143" t="s">
        <v>5</v>
      </c>
      <c r="U134" s="40" t="s">
        <v>39</v>
      </c>
      <c r="V134" s="144">
        <v>0.47199999999999998</v>
      </c>
      <c r="W134" s="144">
        <f t="shared" si="1"/>
        <v>0.47199999999999998</v>
      </c>
      <c r="X134" s="144">
        <v>1.47E-3</v>
      </c>
      <c r="Y134" s="144">
        <f t="shared" si="2"/>
        <v>1.47E-3</v>
      </c>
      <c r="Z134" s="144">
        <v>0</v>
      </c>
      <c r="AA134" s="145">
        <f t="shared" si="3"/>
        <v>0</v>
      </c>
      <c r="AR134" s="18" t="s">
        <v>134</v>
      </c>
      <c r="AT134" s="18" t="s">
        <v>130</v>
      </c>
      <c r="AU134" s="18" t="s">
        <v>99</v>
      </c>
      <c r="AY134" s="18" t="s">
        <v>129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8" t="s">
        <v>82</v>
      </c>
      <c r="BK134" s="146">
        <f t="shared" si="9"/>
        <v>0</v>
      </c>
      <c r="BL134" s="18" t="s">
        <v>134</v>
      </c>
      <c r="BM134" s="18" t="s">
        <v>581</v>
      </c>
    </row>
    <row r="135" spans="2:65" s="1" customFormat="1" ht="25.5" customHeight="1">
      <c r="B135" s="137"/>
      <c r="C135" s="138" t="s">
        <v>205</v>
      </c>
      <c r="D135" s="138" t="s">
        <v>130</v>
      </c>
      <c r="E135" s="139" t="s">
        <v>582</v>
      </c>
      <c r="F135" s="209" t="s">
        <v>583</v>
      </c>
      <c r="G135" s="209"/>
      <c r="H135" s="209"/>
      <c r="I135" s="209"/>
      <c r="J135" s="140" t="s">
        <v>220</v>
      </c>
      <c r="K135" s="141">
        <v>1</v>
      </c>
      <c r="L135" s="210">
        <v>0</v>
      </c>
      <c r="M135" s="210"/>
      <c r="N135" s="210">
        <f t="shared" si="0"/>
        <v>0</v>
      </c>
      <c r="O135" s="210"/>
      <c r="P135" s="210"/>
      <c r="Q135" s="210"/>
      <c r="R135" s="142"/>
      <c r="T135" s="143" t="s">
        <v>5</v>
      </c>
      <c r="U135" s="40" t="s">
        <v>39</v>
      </c>
      <c r="V135" s="144">
        <v>0.58899999999999997</v>
      </c>
      <c r="W135" s="144">
        <f t="shared" si="1"/>
        <v>0.58899999999999997</v>
      </c>
      <c r="X135" s="144">
        <v>1.8500000000000001E-3</v>
      </c>
      <c r="Y135" s="144">
        <f t="shared" si="2"/>
        <v>1.8500000000000001E-3</v>
      </c>
      <c r="Z135" s="144">
        <v>0</v>
      </c>
      <c r="AA135" s="145">
        <f t="shared" si="3"/>
        <v>0</v>
      </c>
      <c r="AR135" s="18" t="s">
        <v>134</v>
      </c>
      <c r="AT135" s="18" t="s">
        <v>130</v>
      </c>
      <c r="AU135" s="18" t="s">
        <v>99</v>
      </c>
      <c r="AY135" s="18" t="s">
        <v>129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8" t="s">
        <v>82</v>
      </c>
      <c r="BK135" s="146">
        <f t="shared" si="9"/>
        <v>0</v>
      </c>
      <c r="BL135" s="18" t="s">
        <v>134</v>
      </c>
      <c r="BM135" s="18" t="s">
        <v>584</v>
      </c>
    </row>
    <row r="136" spans="2:65" s="1" customFormat="1" ht="25.5" customHeight="1">
      <c r="B136" s="137"/>
      <c r="C136" s="138" t="s">
        <v>209</v>
      </c>
      <c r="D136" s="138" t="s">
        <v>130</v>
      </c>
      <c r="E136" s="139" t="s">
        <v>585</v>
      </c>
      <c r="F136" s="209" t="s">
        <v>586</v>
      </c>
      <c r="G136" s="209"/>
      <c r="H136" s="209"/>
      <c r="I136" s="209"/>
      <c r="J136" s="140" t="s">
        <v>220</v>
      </c>
      <c r="K136" s="141">
        <v>7</v>
      </c>
      <c r="L136" s="210">
        <v>0</v>
      </c>
      <c r="M136" s="210"/>
      <c r="N136" s="210">
        <f t="shared" si="0"/>
        <v>0</v>
      </c>
      <c r="O136" s="210"/>
      <c r="P136" s="210"/>
      <c r="Q136" s="210"/>
      <c r="R136" s="142"/>
      <c r="T136" s="143" t="s">
        <v>5</v>
      </c>
      <c r="U136" s="40" t="s">
        <v>39</v>
      </c>
      <c r="V136" s="144">
        <v>0.65</v>
      </c>
      <c r="W136" s="144">
        <f t="shared" si="1"/>
        <v>4.55</v>
      </c>
      <c r="X136" s="144">
        <v>3.48E-3</v>
      </c>
      <c r="Y136" s="144">
        <f t="shared" si="2"/>
        <v>2.436E-2</v>
      </c>
      <c r="Z136" s="144">
        <v>0</v>
      </c>
      <c r="AA136" s="145">
        <f t="shared" si="3"/>
        <v>0</v>
      </c>
      <c r="AR136" s="18" t="s">
        <v>134</v>
      </c>
      <c r="AT136" s="18" t="s">
        <v>130</v>
      </c>
      <c r="AU136" s="18" t="s">
        <v>99</v>
      </c>
      <c r="AY136" s="18" t="s">
        <v>129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8" t="s">
        <v>82</v>
      </c>
      <c r="BK136" s="146">
        <f t="shared" si="9"/>
        <v>0</v>
      </c>
      <c r="BL136" s="18" t="s">
        <v>134</v>
      </c>
      <c r="BM136" s="18" t="s">
        <v>587</v>
      </c>
    </row>
    <row r="137" spans="2:65" s="1" customFormat="1" ht="25.5" customHeight="1">
      <c r="B137" s="137"/>
      <c r="C137" s="138" t="s">
        <v>10</v>
      </c>
      <c r="D137" s="138" t="s">
        <v>130</v>
      </c>
      <c r="E137" s="139" t="s">
        <v>588</v>
      </c>
      <c r="F137" s="209" t="s">
        <v>589</v>
      </c>
      <c r="G137" s="209"/>
      <c r="H137" s="209"/>
      <c r="I137" s="209"/>
      <c r="J137" s="140" t="s">
        <v>133</v>
      </c>
      <c r="K137" s="141">
        <v>1</v>
      </c>
      <c r="L137" s="210">
        <v>0</v>
      </c>
      <c r="M137" s="210"/>
      <c r="N137" s="210">
        <f t="shared" si="0"/>
        <v>0</v>
      </c>
      <c r="O137" s="210"/>
      <c r="P137" s="210"/>
      <c r="Q137" s="210"/>
      <c r="R137" s="142"/>
      <c r="T137" s="143" t="s">
        <v>5</v>
      </c>
      <c r="U137" s="40" t="s">
        <v>39</v>
      </c>
      <c r="V137" s="144">
        <v>0</v>
      </c>
      <c r="W137" s="144">
        <f t="shared" si="1"/>
        <v>0</v>
      </c>
      <c r="X137" s="144">
        <v>0</v>
      </c>
      <c r="Y137" s="144">
        <f t="shared" si="2"/>
        <v>0</v>
      </c>
      <c r="Z137" s="144">
        <v>0</v>
      </c>
      <c r="AA137" s="145">
        <f t="shared" si="3"/>
        <v>0</v>
      </c>
      <c r="AR137" s="18" t="s">
        <v>134</v>
      </c>
      <c r="AT137" s="18" t="s">
        <v>130</v>
      </c>
      <c r="AU137" s="18" t="s">
        <v>99</v>
      </c>
      <c r="AY137" s="18" t="s">
        <v>129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8" t="s">
        <v>82</v>
      </c>
      <c r="BK137" s="146">
        <f t="shared" si="9"/>
        <v>0</v>
      </c>
      <c r="BL137" s="18" t="s">
        <v>134</v>
      </c>
      <c r="BM137" s="18" t="s">
        <v>590</v>
      </c>
    </row>
    <row r="138" spans="2:65" s="1" customFormat="1" ht="25.5" customHeight="1">
      <c r="B138" s="137"/>
      <c r="C138" s="138" t="s">
        <v>217</v>
      </c>
      <c r="D138" s="138" t="s">
        <v>130</v>
      </c>
      <c r="E138" s="139" t="s">
        <v>591</v>
      </c>
      <c r="F138" s="209" t="s">
        <v>592</v>
      </c>
      <c r="G138" s="209"/>
      <c r="H138" s="209"/>
      <c r="I138" s="209"/>
      <c r="J138" s="140" t="s">
        <v>220</v>
      </c>
      <c r="K138" s="141">
        <v>3</v>
      </c>
      <c r="L138" s="210">
        <v>0</v>
      </c>
      <c r="M138" s="210"/>
      <c r="N138" s="210">
        <f t="shared" si="0"/>
        <v>0</v>
      </c>
      <c r="O138" s="210"/>
      <c r="P138" s="210"/>
      <c r="Q138" s="210"/>
      <c r="R138" s="142"/>
      <c r="T138" s="143" t="s">
        <v>5</v>
      </c>
      <c r="U138" s="40" t="s">
        <v>39</v>
      </c>
      <c r="V138" s="144">
        <v>0</v>
      </c>
      <c r="W138" s="144">
        <f t="shared" si="1"/>
        <v>0</v>
      </c>
      <c r="X138" s="144">
        <v>0</v>
      </c>
      <c r="Y138" s="144">
        <f t="shared" si="2"/>
        <v>0</v>
      </c>
      <c r="Z138" s="144">
        <v>0</v>
      </c>
      <c r="AA138" s="145">
        <f t="shared" si="3"/>
        <v>0</v>
      </c>
      <c r="AR138" s="18" t="s">
        <v>134</v>
      </c>
      <c r="AT138" s="18" t="s">
        <v>130</v>
      </c>
      <c r="AU138" s="18" t="s">
        <v>99</v>
      </c>
      <c r="AY138" s="18" t="s">
        <v>129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8" t="s">
        <v>82</v>
      </c>
      <c r="BK138" s="146">
        <f t="shared" si="9"/>
        <v>0</v>
      </c>
      <c r="BL138" s="18" t="s">
        <v>134</v>
      </c>
      <c r="BM138" s="18" t="s">
        <v>593</v>
      </c>
    </row>
    <row r="139" spans="2:65" s="1" customFormat="1" ht="25.5" customHeight="1">
      <c r="B139" s="137"/>
      <c r="C139" s="138" t="s">
        <v>222</v>
      </c>
      <c r="D139" s="138" t="s">
        <v>130</v>
      </c>
      <c r="E139" s="139" t="s">
        <v>594</v>
      </c>
      <c r="F139" s="209" t="s">
        <v>595</v>
      </c>
      <c r="G139" s="209"/>
      <c r="H139" s="209"/>
      <c r="I139" s="209"/>
      <c r="J139" s="140" t="s">
        <v>133</v>
      </c>
      <c r="K139" s="141">
        <v>2</v>
      </c>
      <c r="L139" s="210">
        <v>0</v>
      </c>
      <c r="M139" s="210"/>
      <c r="N139" s="210">
        <f t="shared" si="0"/>
        <v>0</v>
      </c>
      <c r="O139" s="210"/>
      <c r="P139" s="210"/>
      <c r="Q139" s="210"/>
      <c r="R139" s="142"/>
      <c r="T139" s="143" t="s">
        <v>5</v>
      </c>
      <c r="U139" s="40" t="s">
        <v>39</v>
      </c>
      <c r="V139" s="144">
        <v>0</v>
      </c>
      <c r="W139" s="144">
        <f t="shared" si="1"/>
        <v>0</v>
      </c>
      <c r="X139" s="144">
        <v>0</v>
      </c>
      <c r="Y139" s="144">
        <f t="shared" si="2"/>
        <v>0</v>
      </c>
      <c r="Z139" s="144">
        <v>0</v>
      </c>
      <c r="AA139" s="145">
        <f t="shared" si="3"/>
        <v>0</v>
      </c>
      <c r="AR139" s="18" t="s">
        <v>134</v>
      </c>
      <c r="AT139" s="18" t="s">
        <v>130</v>
      </c>
      <c r="AU139" s="18" t="s">
        <v>99</v>
      </c>
      <c r="AY139" s="18" t="s">
        <v>129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8" t="s">
        <v>82</v>
      </c>
      <c r="BK139" s="146">
        <f t="shared" si="9"/>
        <v>0</v>
      </c>
      <c r="BL139" s="18" t="s">
        <v>134</v>
      </c>
      <c r="BM139" s="18" t="s">
        <v>596</v>
      </c>
    </row>
    <row r="140" spans="2:65" s="1" customFormat="1" ht="16.5" customHeight="1">
      <c r="B140" s="137"/>
      <c r="C140" s="138" t="s">
        <v>226</v>
      </c>
      <c r="D140" s="138" t="s">
        <v>130</v>
      </c>
      <c r="E140" s="139" t="s">
        <v>597</v>
      </c>
      <c r="F140" s="209" t="s">
        <v>598</v>
      </c>
      <c r="G140" s="209"/>
      <c r="H140" s="209"/>
      <c r="I140" s="209"/>
      <c r="J140" s="140" t="s">
        <v>133</v>
      </c>
      <c r="K140" s="141">
        <v>1</v>
      </c>
      <c r="L140" s="210">
        <v>0</v>
      </c>
      <c r="M140" s="210"/>
      <c r="N140" s="210">
        <f t="shared" si="0"/>
        <v>0</v>
      </c>
      <c r="O140" s="210"/>
      <c r="P140" s="210"/>
      <c r="Q140" s="210"/>
      <c r="R140" s="142"/>
      <c r="T140" s="143" t="s">
        <v>5</v>
      </c>
      <c r="U140" s="40" t="s">
        <v>39</v>
      </c>
      <c r="V140" s="144">
        <v>0</v>
      </c>
      <c r="W140" s="144">
        <f t="shared" si="1"/>
        <v>0</v>
      </c>
      <c r="X140" s="144">
        <v>0</v>
      </c>
      <c r="Y140" s="144">
        <f t="shared" si="2"/>
        <v>0</v>
      </c>
      <c r="Z140" s="144">
        <v>0</v>
      </c>
      <c r="AA140" s="145">
        <f t="shared" si="3"/>
        <v>0</v>
      </c>
      <c r="AR140" s="18" t="s">
        <v>134</v>
      </c>
      <c r="AT140" s="18" t="s">
        <v>130</v>
      </c>
      <c r="AU140" s="18" t="s">
        <v>99</v>
      </c>
      <c r="AY140" s="18" t="s">
        <v>129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8" t="s">
        <v>82</v>
      </c>
      <c r="BK140" s="146">
        <f t="shared" si="9"/>
        <v>0</v>
      </c>
      <c r="BL140" s="18" t="s">
        <v>134</v>
      </c>
      <c r="BM140" s="18" t="s">
        <v>599</v>
      </c>
    </row>
    <row r="141" spans="2:65" s="1" customFormat="1" ht="16.5" customHeight="1">
      <c r="B141" s="137"/>
      <c r="C141" s="138" t="s">
        <v>294</v>
      </c>
      <c r="D141" s="138" t="s">
        <v>130</v>
      </c>
      <c r="E141" s="139" t="s">
        <v>600</v>
      </c>
      <c r="F141" s="209" t="s">
        <v>601</v>
      </c>
      <c r="G141" s="209"/>
      <c r="H141" s="209"/>
      <c r="I141" s="209"/>
      <c r="J141" s="140" t="s">
        <v>133</v>
      </c>
      <c r="K141" s="141">
        <v>1</v>
      </c>
      <c r="L141" s="210">
        <v>0</v>
      </c>
      <c r="M141" s="210"/>
      <c r="N141" s="210">
        <f t="shared" si="0"/>
        <v>0</v>
      </c>
      <c r="O141" s="210"/>
      <c r="P141" s="210"/>
      <c r="Q141" s="210"/>
      <c r="R141" s="142"/>
      <c r="T141" s="143" t="s">
        <v>5</v>
      </c>
      <c r="U141" s="40" t="s">
        <v>39</v>
      </c>
      <c r="V141" s="144">
        <v>0</v>
      </c>
      <c r="W141" s="144">
        <f t="shared" si="1"/>
        <v>0</v>
      </c>
      <c r="X141" s="144">
        <v>0</v>
      </c>
      <c r="Y141" s="144">
        <f t="shared" si="2"/>
        <v>0</v>
      </c>
      <c r="Z141" s="144">
        <v>0</v>
      </c>
      <c r="AA141" s="145">
        <f t="shared" si="3"/>
        <v>0</v>
      </c>
      <c r="AR141" s="18" t="s">
        <v>134</v>
      </c>
      <c r="AT141" s="18" t="s">
        <v>130</v>
      </c>
      <c r="AU141" s="18" t="s">
        <v>99</v>
      </c>
      <c r="AY141" s="18" t="s">
        <v>129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8" t="s">
        <v>82</v>
      </c>
      <c r="BK141" s="146">
        <f t="shared" si="9"/>
        <v>0</v>
      </c>
      <c r="BL141" s="18" t="s">
        <v>134</v>
      </c>
      <c r="BM141" s="18" t="s">
        <v>602</v>
      </c>
    </row>
    <row r="142" spans="2:65" s="1" customFormat="1" ht="16.5" customHeight="1">
      <c r="B142" s="137"/>
      <c r="C142" s="138" t="s">
        <v>298</v>
      </c>
      <c r="D142" s="138" t="s">
        <v>130</v>
      </c>
      <c r="E142" s="139" t="s">
        <v>603</v>
      </c>
      <c r="F142" s="209" t="s">
        <v>604</v>
      </c>
      <c r="G142" s="209"/>
      <c r="H142" s="209"/>
      <c r="I142" s="209"/>
      <c r="J142" s="140" t="s">
        <v>133</v>
      </c>
      <c r="K142" s="141">
        <v>1</v>
      </c>
      <c r="L142" s="210">
        <v>0</v>
      </c>
      <c r="M142" s="210"/>
      <c r="N142" s="210">
        <f t="shared" si="0"/>
        <v>0</v>
      </c>
      <c r="O142" s="210"/>
      <c r="P142" s="210"/>
      <c r="Q142" s="210"/>
      <c r="R142" s="142"/>
      <c r="T142" s="143" t="s">
        <v>5</v>
      </c>
      <c r="U142" s="40" t="s">
        <v>39</v>
      </c>
      <c r="V142" s="144">
        <v>0</v>
      </c>
      <c r="W142" s="144">
        <f t="shared" si="1"/>
        <v>0</v>
      </c>
      <c r="X142" s="144">
        <v>0</v>
      </c>
      <c r="Y142" s="144">
        <f t="shared" si="2"/>
        <v>0</v>
      </c>
      <c r="Z142" s="144">
        <v>0</v>
      </c>
      <c r="AA142" s="145">
        <f t="shared" si="3"/>
        <v>0</v>
      </c>
      <c r="AR142" s="18" t="s">
        <v>134</v>
      </c>
      <c r="AT142" s="18" t="s">
        <v>130</v>
      </c>
      <c r="AU142" s="18" t="s">
        <v>99</v>
      </c>
      <c r="AY142" s="18" t="s">
        <v>129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8" t="s">
        <v>82</v>
      </c>
      <c r="BK142" s="146">
        <f t="shared" si="9"/>
        <v>0</v>
      </c>
      <c r="BL142" s="18" t="s">
        <v>134</v>
      </c>
      <c r="BM142" s="18" t="s">
        <v>605</v>
      </c>
    </row>
    <row r="143" spans="2:65" s="1" customFormat="1" ht="16.5" customHeight="1">
      <c r="B143" s="137"/>
      <c r="C143" s="138" t="s">
        <v>302</v>
      </c>
      <c r="D143" s="138" t="s">
        <v>130</v>
      </c>
      <c r="E143" s="139" t="s">
        <v>606</v>
      </c>
      <c r="F143" s="209" t="s">
        <v>607</v>
      </c>
      <c r="G143" s="209"/>
      <c r="H143" s="209"/>
      <c r="I143" s="209"/>
      <c r="J143" s="140" t="s">
        <v>133</v>
      </c>
      <c r="K143" s="141">
        <v>1</v>
      </c>
      <c r="L143" s="210">
        <v>0</v>
      </c>
      <c r="M143" s="210"/>
      <c r="N143" s="210">
        <f t="shared" si="0"/>
        <v>0</v>
      </c>
      <c r="O143" s="210"/>
      <c r="P143" s="210"/>
      <c r="Q143" s="210"/>
      <c r="R143" s="142"/>
      <c r="T143" s="143" t="s">
        <v>5</v>
      </c>
      <c r="U143" s="40" t="s">
        <v>39</v>
      </c>
      <c r="V143" s="144">
        <v>0</v>
      </c>
      <c r="W143" s="144">
        <f t="shared" si="1"/>
        <v>0</v>
      </c>
      <c r="X143" s="144">
        <v>0</v>
      </c>
      <c r="Y143" s="144">
        <f t="shared" si="2"/>
        <v>0</v>
      </c>
      <c r="Z143" s="144">
        <v>0</v>
      </c>
      <c r="AA143" s="145">
        <f t="shared" si="3"/>
        <v>0</v>
      </c>
      <c r="AR143" s="18" t="s">
        <v>134</v>
      </c>
      <c r="AT143" s="18" t="s">
        <v>130</v>
      </c>
      <c r="AU143" s="18" t="s">
        <v>99</v>
      </c>
      <c r="AY143" s="18" t="s">
        <v>129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8" t="s">
        <v>82</v>
      </c>
      <c r="BK143" s="146">
        <f t="shared" si="9"/>
        <v>0</v>
      </c>
      <c r="BL143" s="18" t="s">
        <v>134</v>
      </c>
      <c r="BM143" s="18" t="s">
        <v>608</v>
      </c>
    </row>
    <row r="144" spans="2:65" s="1" customFormat="1" ht="25.5" customHeight="1">
      <c r="B144" s="137"/>
      <c r="C144" s="138" t="s">
        <v>306</v>
      </c>
      <c r="D144" s="138" t="s">
        <v>130</v>
      </c>
      <c r="E144" s="139" t="s">
        <v>609</v>
      </c>
      <c r="F144" s="209" t="s">
        <v>610</v>
      </c>
      <c r="G144" s="209"/>
      <c r="H144" s="209"/>
      <c r="I144" s="209"/>
      <c r="J144" s="140" t="s">
        <v>133</v>
      </c>
      <c r="K144" s="141">
        <v>1</v>
      </c>
      <c r="L144" s="210">
        <v>0</v>
      </c>
      <c r="M144" s="210"/>
      <c r="N144" s="210">
        <f t="shared" si="0"/>
        <v>0</v>
      </c>
      <c r="O144" s="210"/>
      <c r="P144" s="210"/>
      <c r="Q144" s="210"/>
      <c r="R144" s="142"/>
      <c r="T144" s="143" t="s">
        <v>5</v>
      </c>
      <c r="U144" s="40" t="s">
        <v>39</v>
      </c>
      <c r="V144" s="144">
        <v>0</v>
      </c>
      <c r="W144" s="144">
        <f t="shared" si="1"/>
        <v>0</v>
      </c>
      <c r="X144" s="144">
        <v>0</v>
      </c>
      <c r="Y144" s="144">
        <f t="shared" si="2"/>
        <v>0</v>
      </c>
      <c r="Z144" s="144">
        <v>0</v>
      </c>
      <c r="AA144" s="145">
        <f t="shared" si="3"/>
        <v>0</v>
      </c>
      <c r="AR144" s="18" t="s">
        <v>134</v>
      </c>
      <c r="AT144" s="18" t="s">
        <v>130</v>
      </c>
      <c r="AU144" s="18" t="s">
        <v>99</v>
      </c>
      <c r="AY144" s="18" t="s">
        <v>129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8" t="s">
        <v>82</v>
      </c>
      <c r="BK144" s="146">
        <f t="shared" si="9"/>
        <v>0</v>
      </c>
      <c r="BL144" s="18" t="s">
        <v>134</v>
      </c>
      <c r="BM144" s="18" t="s">
        <v>611</v>
      </c>
    </row>
    <row r="145" spans="2:65" s="9" customFormat="1" ht="29.85" customHeight="1">
      <c r="B145" s="126"/>
      <c r="C145" s="127"/>
      <c r="D145" s="136" t="s">
        <v>524</v>
      </c>
      <c r="E145" s="136"/>
      <c r="F145" s="136"/>
      <c r="G145" s="136"/>
      <c r="H145" s="136"/>
      <c r="I145" s="136"/>
      <c r="J145" s="136"/>
      <c r="K145" s="136"/>
      <c r="L145" s="136"/>
      <c r="M145" s="136"/>
      <c r="N145" s="218">
        <f>BK145</f>
        <v>0</v>
      </c>
      <c r="O145" s="219"/>
      <c r="P145" s="219"/>
      <c r="Q145" s="219"/>
      <c r="R145" s="129"/>
      <c r="T145" s="130"/>
      <c r="U145" s="127"/>
      <c r="V145" s="127"/>
      <c r="W145" s="131">
        <f>SUM(W146:W155)</f>
        <v>0</v>
      </c>
      <c r="X145" s="127"/>
      <c r="Y145" s="131">
        <f>SUM(Y146:Y155)</f>
        <v>0</v>
      </c>
      <c r="Z145" s="127"/>
      <c r="AA145" s="132">
        <f>SUM(AA146:AA155)</f>
        <v>0</v>
      </c>
      <c r="AR145" s="133" t="s">
        <v>99</v>
      </c>
      <c r="AT145" s="134" t="s">
        <v>73</v>
      </c>
      <c r="AU145" s="134" t="s">
        <v>82</v>
      </c>
      <c r="AY145" s="133" t="s">
        <v>129</v>
      </c>
      <c r="BK145" s="135">
        <f>SUM(BK146:BK155)</f>
        <v>0</v>
      </c>
    </row>
    <row r="146" spans="2:65" s="1" customFormat="1" ht="16.5" customHeight="1">
      <c r="B146" s="137"/>
      <c r="C146" s="138" t="s">
        <v>310</v>
      </c>
      <c r="D146" s="138" t="s">
        <v>130</v>
      </c>
      <c r="E146" s="139" t="s">
        <v>612</v>
      </c>
      <c r="F146" s="209" t="s">
        <v>613</v>
      </c>
      <c r="G146" s="209"/>
      <c r="H146" s="209"/>
      <c r="I146" s="209"/>
      <c r="J146" s="140" t="s">
        <v>220</v>
      </c>
      <c r="K146" s="141">
        <v>8</v>
      </c>
      <c r="L146" s="210">
        <v>0</v>
      </c>
      <c r="M146" s="210"/>
      <c r="N146" s="210">
        <f t="shared" ref="N146:N155" si="10">ROUND(L146*K146,2)</f>
        <v>0</v>
      </c>
      <c r="O146" s="210"/>
      <c r="P146" s="210"/>
      <c r="Q146" s="210"/>
      <c r="R146" s="142"/>
      <c r="T146" s="143" t="s">
        <v>5</v>
      </c>
      <c r="U146" s="40" t="s">
        <v>39</v>
      </c>
      <c r="V146" s="144">
        <v>0</v>
      </c>
      <c r="W146" s="144">
        <f t="shared" ref="W146:W155" si="11">V146*K146</f>
        <v>0</v>
      </c>
      <c r="X146" s="144">
        <v>0</v>
      </c>
      <c r="Y146" s="144">
        <f t="shared" ref="Y146:Y155" si="12">X146*K146</f>
        <v>0</v>
      </c>
      <c r="Z146" s="144">
        <v>0</v>
      </c>
      <c r="AA146" s="145">
        <f t="shared" ref="AA146:AA155" si="13">Z146*K146</f>
        <v>0</v>
      </c>
      <c r="AR146" s="18" t="s">
        <v>134</v>
      </c>
      <c r="AT146" s="18" t="s">
        <v>130</v>
      </c>
      <c r="AU146" s="18" t="s">
        <v>99</v>
      </c>
      <c r="AY146" s="18" t="s">
        <v>129</v>
      </c>
      <c r="BE146" s="146">
        <f t="shared" ref="BE146:BE155" si="14">IF(U146="základní",N146,0)</f>
        <v>0</v>
      </c>
      <c r="BF146" s="146">
        <f t="shared" ref="BF146:BF155" si="15">IF(U146="snížená",N146,0)</f>
        <v>0</v>
      </c>
      <c r="BG146" s="146">
        <f t="shared" ref="BG146:BG155" si="16">IF(U146="zákl. přenesená",N146,0)</f>
        <v>0</v>
      </c>
      <c r="BH146" s="146">
        <f t="shared" ref="BH146:BH155" si="17">IF(U146="sníž. přenesená",N146,0)</f>
        <v>0</v>
      </c>
      <c r="BI146" s="146">
        <f t="shared" ref="BI146:BI155" si="18">IF(U146="nulová",N146,0)</f>
        <v>0</v>
      </c>
      <c r="BJ146" s="18" t="s">
        <v>82</v>
      </c>
      <c r="BK146" s="146">
        <f t="shared" ref="BK146:BK155" si="19">ROUND(L146*K146,2)</f>
        <v>0</v>
      </c>
      <c r="BL146" s="18" t="s">
        <v>134</v>
      </c>
      <c r="BM146" s="18" t="s">
        <v>614</v>
      </c>
    </row>
    <row r="147" spans="2:65" s="1" customFormat="1" ht="16.5" customHeight="1">
      <c r="B147" s="137"/>
      <c r="C147" s="138" t="s">
        <v>314</v>
      </c>
      <c r="D147" s="138" t="s">
        <v>130</v>
      </c>
      <c r="E147" s="139" t="s">
        <v>615</v>
      </c>
      <c r="F147" s="209" t="s">
        <v>616</v>
      </c>
      <c r="G147" s="209"/>
      <c r="H147" s="209"/>
      <c r="I147" s="209"/>
      <c r="J147" s="140" t="s">
        <v>220</v>
      </c>
      <c r="K147" s="141">
        <v>8</v>
      </c>
      <c r="L147" s="210">
        <v>0</v>
      </c>
      <c r="M147" s="210"/>
      <c r="N147" s="210">
        <f t="shared" si="10"/>
        <v>0</v>
      </c>
      <c r="O147" s="210"/>
      <c r="P147" s="210"/>
      <c r="Q147" s="210"/>
      <c r="R147" s="142"/>
      <c r="T147" s="143" t="s">
        <v>5</v>
      </c>
      <c r="U147" s="40" t="s">
        <v>39</v>
      </c>
      <c r="V147" s="144">
        <v>0</v>
      </c>
      <c r="W147" s="144">
        <f t="shared" si="11"/>
        <v>0</v>
      </c>
      <c r="X147" s="144">
        <v>0</v>
      </c>
      <c r="Y147" s="144">
        <f t="shared" si="12"/>
        <v>0</v>
      </c>
      <c r="Z147" s="144">
        <v>0</v>
      </c>
      <c r="AA147" s="145">
        <f t="shared" si="13"/>
        <v>0</v>
      </c>
      <c r="AR147" s="18" t="s">
        <v>134</v>
      </c>
      <c r="AT147" s="18" t="s">
        <v>130</v>
      </c>
      <c r="AU147" s="18" t="s">
        <v>99</v>
      </c>
      <c r="AY147" s="18" t="s">
        <v>129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8" t="s">
        <v>82</v>
      </c>
      <c r="BK147" s="146">
        <f t="shared" si="19"/>
        <v>0</v>
      </c>
      <c r="BL147" s="18" t="s">
        <v>134</v>
      </c>
      <c r="BM147" s="18" t="s">
        <v>617</v>
      </c>
    </row>
    <row r="148" spans="2:65" s="1" customFormat="1" ht="16.5" customHeight="1">
      <c r="B148" s="137"/>
      <c r="C148" s="138" t="s">
        <v>318</v>
      </c>
      <c r="D148" s="138" t="s">
        <v>130</v>
      </c>
      <c r="E148" s="139" t="s">
        <v>618</v>
      </c>
      <c r="F148" s="209" t="s">
        <v>211</v>
      </c>
      <c r="G148" s="209"/>
      <c r="H148" s="209"/>
      <c r="I148" s="209"/>
      <c r="J148" s="140" t="s">
        <v>212</v>
      </c>
      <c r="K148" s="141">
        <v>5</v>
      </c>
      <c r="L148" s="210">
        <v>0</v>
      </c>
      <c r="M148" s="210"/>
      <c r="N148" s="210">
        <f t="shared" si="10"/>
        <v>0</v>
      </c>
      <c r="O148" s="210"/>
      <c r="P148" s="210"/>
      <c r="Q148" s="210"/>
      <c r="R148" s="142"/>
      <c r="T148" s="143" t="s">
        <v>5</v>
      </c>
      <c r="U148" s="40" t="s">
        <v>39</v>
      </c>
      <c r="V148" s="144">
        <v>0</v>
      </c>
      <c r="W148" s="144">
        <f t="shared" si="11"/>
        <v>0</v>
      </c>
      <c r="X148" s="144">
        <v>0</v>
      </c>
      <c r="Y148" s="144">
        <f t="shared" si="12"/>
        <v>0</v>
      </c>
      <c r="Z148" s="144">
        <v>0</v>
      </c>
      <c r="AA148" s="145">
        <f t="shared" si="13"/>
        <v>0</v>
      </c>
      <c r="AR148" s="18" t="s">
        <v>134</v>
      </c>
      <c r="AT148" s="18" t="s">
        <v>130</v>
      </c>
      <c r="AU148" s="18" t="s">
        <v>99</v>
      </c>
      <c r="AY148" s="18" t="s">
        <v>129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8" t="s">
        <v>82</v>
      </c>
      <c r="BK148" s="146">
        <f t="shared" si="19"/>
        <v>0</v>
      </c>
      <c r="BL148" s="18" t="s">
        <v>134</v>
      </c>
      <c r="BM148" s="18" t="s">
        <v>619</v>
      </c>
    </row>
    <row r="149" spans="2:65" s="1" customFormat="1" ht="51" customHeight="1">
      <c r="B149" s="137"/>
      <c r="C149" s="138" t="s">
        <v>184</v>
      </c>
      <c r="D149" s="138" t="s">
        <v>130</v>
      </c>
      <c r="E149" s="139" t="s">
        <v>620</v>
      </c>
      <c r="F149" s="209" t="s">
        <v>621</v>
      </c>
      <c r="G149" s="209"/>
      <c r="H149" s="209"/>
      <c r="I149" s="209"/>
      <c r="J149" s="140" t="s">
        <v>220</v>
      </c>
      <c r="K149" s="141">
        <v>90</v>
      </c>
      <c r="L149" s="210">
        <v>0</v>
      </c>
      <c r="M149" s="210"/>
      <c r="N149" s="210">
        <f t="shared" si="10"/>
        <v>0</v>
      </c>
      <c r="O149" s="210"/>
      <c r="P149" s="210"/>
      <c r="Q149" s="210"/>
      <c r="R149" s="142"/>
      <c r="T149" s="143" t="s">
        <v>5</v>
      </c>
      <c r="U149" s="40" t="s">
        <v>39</v>
      </c>
      <c r="V149" s="144">
        <v>0</v>
      </c>
      <c r="W149" s="144">
        <f t="shared" si="11"/>
        <v>0</v>
      </c>
      <c r="X149" s="144">
        <v>0</v>
      </c>
      <c r="Y149" s="144">
        <f t="shared" si="12"/>
        <v>0</v>
      </c>
      <c r="Z149" s="144">
        <v>0</v>
      </c>
      <c r="AA149" s="145">
        <f t="shared" si="13"/>
        <v>0</v>
      </c>
      <c r="AR149" s="18" t="s">
        <v>134</v>
      </c>
      <c r="AT149" s="18" t="s">
        <v>130</v>
      </c>
      <c r="AU149" s="18" t="s">
        <v>99</v>
      </c>
      <c r="AY149" s="18" t="s">
        <v>129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8" t="s">
        <v>82</v>
      </c>
      <c r="BK149" s="146">
        <f t="shared" si="19"/>
        <v>0</v>
      </c>
      <c r="BL149" s="18" t="s">
        <v>134</v>
      </c>
      <c r="BM149" s="18" t="s">
        <v>622</v>
      </c>
    </row>
    <row r="150" spans="2:65" s="1" customFormat="1" ht="16.5" customHeight="1">
      <c r="B150" s="137"/>
      <c r="C150" s="138" t="s">
        <v>325</v>
      </c>
      <c r="D150" s="138" t="s">
        <v>130</v>
      </c>
      <c r="E150" s="139" t="s">
        <v>623</v>
      </c>
      <c r="F150" s="209" t="s">
        <v>624</v>
      </c>
      <c r="G150" s="209"/>
      <c r="H150" s="209"/>
      <c r="I150" s="209"/>
      <c r="J150" s="140" t="s">
        <v>220</v>
      </c>
      <c r="K150" s="141">
        <v>99</v>
      </c>
      <c r="L150" s="210">
        <v>0</v>
      </c>
      <c r="M150" s="210"/>
      <c r="N150" s="210">
        <f t="shared" si="10"/>
        <v>0</v>
      </c>
      <c r="O150" s="210"/>
      <c r="P150" s="210"/>
      <c r="Q150" s="210"/>
      <c r="R150" s="142"/>
      <c r="T150" s="143" t="s">
        <v>5</v>
      </c>
      <c r="U150" s="40" t="s">
        <v>39</v>
      </c>
      <c r="V150" s="144">
        <v>0</v>
      </c>
      <c r="W150" s="144">
        <f t="shared" si="11"/>
        <v>0</v>
      </c>
      <c r="X150" s="144">
        <v>0</v>
      </c>
      <c r="Y150" s="144">
        <f t="shared" si="12"/>
        <v>0</v>
      </c>
      <c r="Z150" s="144">
        <v>0</v>
      </c>
      <c r="AA150" s="145">
        <f t="shared" si="13"/>
        <v>0</v>
      </c>
      <c r="AR150" s="18" t="s">
        <v>134</v>
      </c>
      <c r="AT150" s="18" t="s">
        <v>130</v>
      </c>
      <c r="AU150" s="18" t="s">
        <v>99</v>
      </c>
      <c r="AY150" s="18" t="s">
        <v>129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8" t="s">
        <v>82</v>
      </c>
      <c r="BK150" s="146">
        <f t="shared" si="19"/>
        <v>0</v>
      </c>
      <c r="BL150" s="18" t="s">
        <v>134</v>
      </c>
      <c r="BM150" s="18" t="s">
        <v>625</v>
      </c>
    </row>
    <row r="151" spans="2:65" s="1" customFormat="1" ht="16.5" customHeight="1">
      <c r="B151" s="137"/>
      <c r="C151" s="138" t="s">
        <v>329</v>
      </c>
      <c r="D151" s="138" t="s">
        <v>130</v>
      </c>
      <c r="E151" s="139" t="s">
        <v>626</v>
      </c>
      <c r="F151" s="209" t="s">
        <v>627</v>
      </c>
      <c r="G151" s="209"/>
      <c r="H151" s="209"/>
      <c r="I151" s="209"/>
      <c r="J151" s="140" t="s">
        <v>133</v>
      </c>
      <c r="K151" s="141">
        <v>1</v>
      </c>
      <c r="L151" s="210">
        <v>0</v>
      </c>
      <c r="M151" s="210"/>
      <c r="N151" s="210">
        <f t="shared" si="10"/>
        <v>0</v>
      </c>
      <c r="O151" s="210"/>
      <c r="P151" s="210"/>
      <c r="Q151" s="210"/>
      <c r="R151" s="142"/>
      <c r="T151" s="143" t="s">
        <v>5</v>
      </c>
      <c r="U151" s="40" t="s">
        <v>39</v>
      </c>
      <c r="V151" s="144">
        <v>0</v>
      </c>
      <c r="W151" s="144">
        <f t="shared" si="11"/>
        <v>0</v>
      </c>
      <c r="X151" s="144">
        <v>0</v>
      </c>
      <c r="Y151" s="144">
        <f t="shared" si="12"/>
        <v>0</v>
      </c>
      <c r="Z151" s="144">
        <v>0</v>
      </c>
      <c r="AA151" s="145">
        <f t="shared" si="13"/>
        <v>0</v>
      </c>
      <c r="AR151" s="18" t="s">
        <v>134</v>
      </c>
      <c r="AT151" s="18" t="s">
        <v>130</v>
      </c>
      <c r="AU151" s="18" t="s">
        <v>99</v>
      </c>
      <c r="AY151" s="18" t="s">
        <v>129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8" t="s">
        <v>82</v>
      </c>
      <c r="BK151" s="146">
        <f t="shared" si="19"/>
        <v>0</v>
      </c>
      <c r="BL151" s="18" t="s">
        <v>134</v>
      </c>
      <c r="BM151" s="18" t="s">
        <v>628</v>
      </c>
    </row>
    <row r="152" spans="2:65" s="1" customFormat="1" ht="25.5" customHeight="1">
      <c r="B152" s="137"/>
      <c r="C152" s="138" t="s">
        <v>333</v>
      </c>
      <c r="D152" s="138" t="s">
        <v>130</v>
      </c>
      <c r="E152" s="139" t="s">
        <v>629</v>
      </c>
      <c r="F152" s="209" t="s">
        <v>630</v>
      </c>
      <c r="G152" s="209"/>
      <c r="H152" s="209"/>
      <c r="I152" s="209"/>
      <c r="J152" s="140" t="s">
        <v>133</v>
      </c>
      <c r="K152" s="141">
        <v>1</v>
      </c>
      <c r="L152" s="210">
        <v>0</v>
      </c>
      <c r="M152" s="210"/>
      <c r="N152" s="210">
        <f t="shared" si="10"/>
        <v>0</v>
      </c>
      <c r="O152" s="210"/>
      <c r="P152" s="210"/>
      <c r="Q152" s="210"/>
      <c r="R152" s="142"/>
      <c r="T152" s="143" t="s">
        <v>5</v>
      </c>
      <c r="U152" s="40" t="s">
        <v>39</v>
      </c>
      <c r="V152" s="144">
        <v>0</v>
      </c>
      <c r="W152" s="144">
        <f t="shared" si="11"/>
        <v>0</v>
      </c>
      <c r="X152" s="144">
        <v>0</v>
      </c>
      <c r="Y152" s="144">
        <f t="shared" si="12"/>
        <v>0</v>
      </c>
      <c r="Z152" s="144">
        <v>0</v>
      </c>
      <c r="AA152" s="145">
        <f t="shared" si="13"/>
        <v>0</v>
      </c>
      <c r="AR152" s="18" t="s">
        <v>134</v>
      </c>
      <c r="AT152" s="18" t="s">
        <v>130</v>
      </c>
      <c r="AU152" s="18" t="s">
        <v>99</v>
      </c>
      <c r="AY152" s="18" t="s">
        <v>129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8" t="s">
        <v>82</v>
      </c>
      <c r="BK152" s="146">
        <f t="shared" si="19"/>
        <v>0</v>
      </c>
      <c r="BL152" s="18" t="s">
        <v>134</v>
      </c>
      <c r="BM152" s="18" t="s">
        <v>631</v>
      </c>
    </row>
    <row r="153" spans="2:65" s="1" customFormat="1" ht="16.5" customHeight="1">
      <c r="B153" s="137"/>
      <c r="C153" s="138" t="s">
        <v>337</v>
      </c>
      <c r="D153" s="138" t="s">
        <v>130</v>
      </c>
      <c r="E153" s="139" t="s">
        <v>632</v>
      </c>
      <c r="F153" s="209" t="s">
        <v>633</v>
      </c>
      <c r="G153" s="209"/>
      <c r="H153" s="209"/>
      <c r="I153" s="209"/>
      <c r="J153" s="140" t="s">
        <v>133</v>
      </c>
      <c r="K153" s="141">
        <v>1</v>
      </c>
      <c r="L153" s="210">
        <v>0</v>
      </c>
      <c r="M153" s="210"/>
      <c r="N153" s="210">
        <f t="shared" si="10"/>
        <v>0</v>
      </c>
      <c r="O153" s="210"/>
      <c r="P153" s="210"/>
      <c r="Q153" s="210"/>
      <c r="R153" s="142"/>
      <c r="T153" s="143" t="s">
        <v>5</v>
      </c>
      <c r="U153" s="40" t="s">
        <v>39</v>
      </c>
      <c r="V153" s="144">
        <v>0</v>
      </c>
      <c r="W153" s="144">
        <f t="shared" si="11"/>
        <v>0</v>
      </c>
      <c r="X153" s="144">
        <v>0</v>
      </c>
      <c r="Y153" s="144">
        <f t="shared" si="12"/>
        <v>0</v>
      </c>
      <c r="Z153" s="144">
        <v>0</v>
      </c>
      <c r="AA153" s="145">
        <f t="shared" si="13"/>
        <v>0</v>
      </c>
      <c r="AR153" s="18" t="s">
        <v>134</v>
      </c>
      <c r="AT153" s="18" t="s">
        <v>130</v>
      </c>
      <c r="AU153" s="18" t="s">
        <v>99</v>
      </c>
      <c r="AY153" s="18" t="s">
        <v>129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8" t="s">
        <v>82</v>
      </c>
      <c r="BK153" s="146">
        <f t="shared" si="19"/>
        <v>0</v>
      </c>
      <c r="BL153" s="18" t="s">
        <v>134</v>
      </c>
      <c r="BM153" s="18" t="s">
        <v>634</v>
      </c>
    </row>
    <row r="154" spans="2:65" s="1" customFormat="1" ht="16.5" customHeight="1">
      <c r="B154" s="137"/>
      <c r="C154" s="138" t="s">
        <v>341</v>
      </c>
      <c r="D154" s="138" t="s">
        <v>130</v>
      </c>
      <c r="E154" s="139" t="s">
        <v>635</v>
      </c>
      <c r="F154" s="209" t="s">
        <v>203</v>
      </c>
      <c r="G154" s="209"/>
      <c r="H154" s="209"/>
      <c r="I154" s="209"/>
      <c r="J154" s="140" t="s">
        <v>133</v>
      </c>
      <c r="K154" s="141">
        <v>1</v>
      </c>
      <c r="L154" s="210">
        <v>0</v>
      </c>
      <c r="M154" s="210"/>
      <c r="N154" s="210">
        <f t="shared" si="10"/>
        <v>0</v>
      </c>
      <c r="O154" s="210"/>
      <c r="P154" s="210"/>
      <c r="Q154" s="210"/>
      <c r="R154" s="142"/>
      <c r="T154" s="143" t="s">
        <v>5</v>
      </c>
      <c r="U154" s="40" t="s">
        <v>39</v>
      </c>
      <c r="V154" s="144">
        <v>0</v>
      </c>
      <c r="W154" s="144">
        <f t="shared" si="11"/>
        <v>0</v>
      </c>
      <c r="X154" s="144">
        <v>0</v>
      </c>
      <c r="Y154" s="144">
        <f t="shared" si="12"/>
        <v>0</v>
      </c>
      <c r="Z154" s="144">
        <v>0</v>
      </c>
      <c r="AA154" s="145">
        <f t="shared" si="13"/>
        <v>0</v>
      </c>
      <c r="AR154" s="18" t="s">
        <v>134</v>
      </c>
      <c r="AT154" s="18" t="s">
        <v>130</v>
      </c>
      <c r="AU154" s="18" t="s">
        <v>99</v>
      </c>
      <c r="AY154" s="18" t="s">
        <v>129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8" t="s">
        <v>82</v>
      </c>
      <c r="BK154" s="146">
        <f t="shared" si="19"/>
        <v>0</v>
      </c>
      <c r="BL154" s="18" t="s">
        <v>134</v>
      </c>
      <c r="BM154" s="18" t="s">
        <v>636</v>
      </c>
    </row>
    <row r="155" spans="2:65" s="1" customFormat="1" ht="25.5" customHeight="1">
      <c r="B155" s="137"/>
      <c r="C155" s="138" t="s">
        <v>345</v>
      </c>
      <c r="D155" s="138" t="s">
        <v>130</v>
      </c>
      <c r="E155" s="139" t="s">
        <v>637</v>
      </c>
      <c r="F155" s="209" t="s">
        <v>638</v>
      </c>
      <c r="G155" s="209"/>
      <c r="H155" s="209"/>
      <c r="I155" s="209"/>
      <c r="J155" s="140" t="s">
        <v>133</v>
      </c>
      <c r="K155" s="141">
        <v>1</v>
      </c>
      <c r="L155" s="210">
        <v>0</v>
      </c>
      <c r="M155" s="210"/>
      <c r="N155" s="210">
        <f t="shared" si="10"/>
        <v>0</v>
      </c>
      <c r="O155" s="210"/>
      <c r="P155" s="210"/>
      <c r="Q155" s="210"/>
      <c r="R155" s="142"/>
      <c r="T155" s="143" t="s">
        <v>5</v>
      </c>
      <c r="U155" s="40" t="s">
        <v>39</v>
      </c>
      <c r="V155" s="144">
        <v>0</v>
      </c>
      <c r="W155" s="144">
        <f t="shared" si="11"/>
        <v>0</v>
      </c>
      <c r="X155" s="144">
        <v>0</v>
      </c>
      <c r="Y155" s="144">
        <f t="shared" si="12"/>
        <v>0</v>
      </c>
      <c r="Z155" s="144">
        <v>0</v>
      </c>
      <c r="AA155" s="145">
        <f t="shared" si="13"/>
        <v>0</v>
      </c>
      <c r="AR155" s="18" t="s">
        <v>134</v>
      </c>
      <c r="AT155" s="18" t="s">
        <v>130</v>
      </c>
      <c r="AU155" s="18" t="s">
        <v>99</v>
      </c>
      <c r="AY155" s="18" t="s">
        <v>129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8" t="s">
        <v>82</v>
      </c>
      <c r="BK155" s="146">
        <f t="shared" si="19"/>
        <v>0</v>
      </c>
      <c r="BL155" s="18" t="s">
        <v>134</v>
      </c>
      <c r="BM155" s="18" t="s">
        <v>639</v>
      </c>
    </row>
    <row r="156" spans="2:65" s="9" customFormat="1" ht="29.85" customHeight="1">
      <c r="B156" s="126"/>
      <c r="C156" s="127"/>
      <c r="D156" s="136" t="s">
        <v>525</v>
      </c>
      <c r="E156" s="136"/>
      <c r="F156" s="136"/>
      <c r="G156" s="136"/>
      <c r="H156" s="136"/>
      <c r="I156" s="136"/>
      <c r="J156" s="136"/>
      <c r="K156" s="136"/>
      <c r="L156" s="136"/>
      <c r="M156" s="136"/>
      <c r="N156" s="218">
        <f>BK156</f>
        <v>0</v>
      </c>
      <c r="O156" s="219"/>
      <c r="P156" s="219"/>
      <c r="Q156" s="219"/>
      <c r="R156" s="129"/>
      <c r="T156" s="130"/>
      <c r="U156" s="127"/>
      <c r="V156" s="127"/>
      <c r="W156" s="131">
        <f>SUM(W157:W168)</f>
        <v>6.6739999999999995</v>
      </c>
      <c r="X156" s="127"/>
      <c r="Y156" s="131">
        <f>SUM(Y157:Y168)</f>
        <v>1.2619999999999999E-2</v>
      </c>
      <c r="Z156" s="127"/>
      <c r="AA156" s="132">
        <f>SUM(AA157:AA168)</f>
        <v>0</v>
      </c>
      <c r="AR156" s="133" t="s">
        <v>99</v>
      </c>
      <c r="AT156" s="134" t="s">
        <v>73</v>
      </c>
      <c r="AU156" s="134" t="s">
        <v>82</v>
      </c>
      <c r="AY156" s="133" t="s">
        <v>129</v>
      </c>
      <c r="BK156" s="135">
        <f>SUM(BK157:BK168)</f>
        <v>0</v>
      </c>
    </row>
    <row r="157" spans="2:65" s="1" customFormat="1" ht="16.5" customHeight="1">
      <c r="B157" s="137"/>
      <c r="C157" s="138" t="s">
        <v>349</v>
      </c>
      <c r="D157" s="138" t="s">
        <v>130</v>
      </c>
      <c r="E157" s="139" t="s">
        <v>640</v>
      </c>
      <c r="F157" s="209" t="s">
        <v>641</v>
      </c>
      <c r="G157" s="209"/>
      <c r="H157" s="209"/>
      <c r="I157" s="209"/>
      <c r="J157" s="140" t="s">
        <v>133</v>
      </c>
      <c r="K157" s="141">
        <v>1</v>
      </c>
      <c r="L157" s="210">
        <v>0</v>
      </c>
      <c r="M157" s="210"/>
      <c r="N157" s="210">
        <f t="shared" ref="N157:N168" si="20">ROUND(L157*K157,2)</f>
        <v>0</v>
      </c>
      <c r="O157" s="210"/>
      <c r="P157" s="210"/>
      <c r="Q157" s="210"/>
      <c r="R157" s="142"/>
      <c r="T157" s="143" t="s">
        <v>5</v>
      </c>
      <c r="U157" s="40" t="s">
        <v>39</v>
      </c>
      <c r="V157" s="144">
        <v>0</v>
      </c>
      <c r="W157" s="144">
        <f t="shared" ref="W157:W168" si="21">V157*K157</f>
        <v>0</v>
      </c>
      <c r="X157" s="144">
        <v>0</v>
      </c>
      <c r="Y157" s="144">
        <f t="shared" ref="Y157:Y168" si="22">X157*K157</f>
        <v>0</v>
      </c>
      <c r="Z157" s="144">
        <v>0</v>
      </c>
      <c r="AA157" s="145">
        <f t="shared" ref="AA157:AA168" si="23">Z157*K157</f>
        <v>0</v>
      </c>
      <c r="AR157" s="18" t="s">
        <v>134</v>
      </c>
      <c r="AT157" s="18" t="s">
        <v>130</v>
      </c>
      <c r="AU157" s="18" t="s">
        <v>99</v>
      </c>
      <c r="AY157" s="18" t="s">
        <v>129</v>
      </c>
      <c r="BE157" s="146">
        <f t="shared" ref="BE157:BE168" si="24">IF(U157="základní",N157,0)</f>
        <v>0</v>
      </c>
      <c r="BF157" s="146">
        <f t="shared" ref="BF157:BF168" si="25">IF(U157="snížená",N157,0)</f>
        <v>0</v>
      </c>
      <c r="BG157" s="146">
        <f t="shared" ref="BG157:BG168" si="26">IF(U157="zákl. přenesená",N157,0)</f>
        <v>0</v>
      </c>
      <c r="BH157" s="146">
        <f t="shared" ref="BH157:BH168" si="27">IF(U157="sníž. přenesená",N157,0)</f>
        <v>0</v>
      </c>
      <c r="BI157" s="146">
        <f t="shared" ref="BI157:BI168" si="28">IF(U157="nulová",N157,0)</f>
        <v>0</v>
      </c>
      <c r="BJ157" s="18" t="s">
        <v>82</v>
      </c>
      <c r="BK157" s="146">
        <f t="shared" ref="BK157:BK168" si="29">ROUND(L157*K157,2)</f>
        <v>0</v>
      </c>
      <c r="BL157" s="18" t="s">
        <v>134</v>
      </c>
      <c r="BM157" s="18" t="s">
        <v>642</v>
      </c>
    </row>
    <row r="158" spans="2:65" s="1" customFormat="1" ht="25.5" customHeight="1">
      <c r="B158" s="137"/>
      <c r="C158" s="138" t="s">
        <v>353</v>
      </c>
      <c r="D158" s="138" t="s">
        <v>130</v>
      </c>
      <c r="E158" s="139" t="s">
        <v>643</v>
      </c>
      <c r="F158" s="209" t="s">
        <v>644</v>
      </c>
      <c r="G158" s="209"/>
      <c r="H158" s="209"/>
      <c r="I158" s="209"/>
      <c r="J158" s="140" t="s">
        <v>133</v>
      </c>
      <c r="K158" s="141">
        <v>1</v>
      </c>
      <c r="L158" s="210">
        <v>0</v>
      </c>
      <c r="M158" s="210"/>
      <c r="N158" s="210">
        <f t="shared" si="20"/>
        <v>0</v>
      </c>
      <c r="O158" s="210"/>
      <c r="P158" s="210"/>
      <c r="Q158" s="210"/>
      <c r="R158" s="142"/>
      <c r="T158" s="143" t="s">
        <v>5</v>
      </c>
      <c r="U158" s="40" t="s">
        <v>39</v>
      </c>
      <c r="V158" s="144">
        <v>0</v>
      </c>
      <c r="W158" s="144">
        <f t="shared" si="21"/>
        <v>0</v>
      </c>
      <c r="X158" s="144">
        <v>0</v>
      </c>
      <c r="Y158" s="144">
        <f t="shared" si="22"/>
        <v>0</v>
      </c>
      <c r="Z158" s="144">
        <v>0</v>
      </c>
      <c r="AA158" s="145">
        <f t="shared" si="23"/>
        <v>0</v>
      </c>
      <c r="AR158" s="18" t="s">
        <v>134</v>
      </c>
      <c r="AT158" s="18" t="s">
        <v>130</v>
      </c>
      <c r="AU158" s="18" t="s">
        <v>99</v>
      </c>
      <c r="AY158" s="18" t="s">
        <v>129</v>
      </c>
      <c r="BE158" s="146">
        <f t="shared" si="24"/>
        <v>0</v>
      </c>
      <c r="BF158" s="146">
        <f t="shared" si="25"/>
        <v>0</v>
      </c>
      <c r="BG158" s="146">
        <f t="shared" si="26"/>
        <v>0</v>
      </c>
      <c r="BH158" s="146">
        <f t="shared" si="27"/>
        <v>0</v>
      </c>
      <c r="BI158" s="146">
        <f t="shared" si="28"/>
        <v>0</v>
      </c>
      <c r="BJ158" s="18" t="s">
        <v>82</v>
      </c>
      <c r="BK158" s="146">
        <f t="shared" si="29"/>
        <v>0</v>
      </c>
      <c r="BL158" s="18" t="s">
        <v>134</v>
      </c>
      <c r="BM158" s="18" t="s">
        <v>645</v>
      </c>
    </row>
    <row r="159" spans="2:65" s="1" customFormat="1" ht="16.5" customHeight="1">
      <c r="B159" s="137"/>
      <c r="C159" s="138" t="s">
        <v>357</v>
      </c>
      <c r="D159" s="138" t="s">
        <v>130</v>
      </c>
      <c r="E159" s="139" t="s">
        <v>646</v>
      </c>
      <c r="F159" s="209" t="s">
        <v>556</v>
      </c>
      <c r="G159" s="209"/>
      <c r="H159" s="209"/>
      <c r="I159" s="209"/>
      <c r="J159" s="140" t="s">
        <v>133</v>
      </c>
      <c r="K159" s="141">
        <v>1</v>
      </c>
      <c r="L159" s="210">
        <v>0</v>
      </c>
      <c r="M159" s="210"/>
      <c r="N159" s="210">
        <f t="shared" si="20"/>
        <v>0</v>
      </c>
      <c r="O159" s="210"/>
      <c r="P159" s="210"/>
      <c r="Q159" s="210"/>
      <c r="R159" s="142"/>
      <c r="T159" s="143" t="s">
        <v>5</v>
      </c>
      <c r="U159" s="40" t="s">
        <v>39</v>
      </c>
      <c r="V159" s="144">
        <v>0</v>
      </c>
      <c r="W159" s="144">
        <f t="shared" si="21"/>
        <v>0</v>
      </c>
      <c r="X159" s="144">
        <v>0</v>
      </c>
      <c r="Y159" s="144">
        <f t="shared" si="22"/>
        <v>0</v>
      </c>
      <c r="Z159" s="144">
        <v>0</v>
      </c>
      <c r="AA159" s="145">
        <f t="shared" si="23"/>
        <v>0</v>
      </c>
      <c r="AR159" s="18" t="s">
        <v>134</v>
      </c>
      <c r="AT159" s="18" t="s">
        <v>130</v>
      </c>
      <c r="AU159" s="18" t="s">
        <v>99</v>
      </c>
      <c r="AY159" s="18" t="s">
        <v>129</v>
      </c>
      <c r="BE159" s="146">
        <f t="shared" si="24"/>
        <v>0</v>
      </c>
      <c r="BF159" s="146">
        <f t="shared" si="25"/>
        <v>0</v>
      </c>
      <c r="BG159" s="146">
        <f t="shared" si="26"/>
        <v>0</v>
      </c>
      <c r="BH159" s="146">
        <f t="shared" si="27"/>
        <v>0</v>
      </c>
      <c r="BI159" s="146">
        <f t="shared" si="28"/>
        <v>0</v>
      </c>
      <c r="BJ159" s="18" t="s">
        <v>82</v>
      </c>
      <c r="BK159" s="146">
        <f t="shared" si="29"/>
        <v>0</v>
      </c>
      <c r="BL159" s="18" t="s">
        <v>134</v>
      </c>
      <c r="BM159" s="18" t="s">
        <v>647</v>
      </c>
    </row>
    <row r="160" spans="2:65" s="1" customFormat="1" ht="38.25" customHeight="1">
      <c r="B160" s="137"/>
      <c r="C160" s="138" t="s">
        <v>361</v>
      </c>
      <c r="D160" s="138" t="s">
        <v>130</v>
      </c>
      <c r="E160" s="139" t="s">
        <v>558</v>
      </c>
      <c r="F160" s="209" t="s">
        <v>559</v>
      </c>
      <c r="G160" s="209"/>
      <c r="H160" s="209"/>
      <c r="I160" s="209"/>
      <c r="J160" s="140" t="s">
        <v>133</v>
      </c>
      <c r="K160" s="141">
        <v>1</v>
      </c>
      <c r="L160" s="210">
        <v>0</v>
      </c>
      <c r="M160" s="210"/>
      <c r="N160" s="210">
        <f t="shared" si="20"/>
        <v>0</v>
      </c>
      <c r="O160" s="210"/>
      <c r="P160" s="210"/>
      <c r="Q160" s="210"/>
      <c r="R160" s="142"/>
      <c r="T160" s="143" t="s">
        <v>5</v>
      </c>
      <c r="U160" s="40" t="s">
        <v>39</v>
      </c>
      <c r="V160" s="144">
        <v>0.16600000000000001</v>
      </c>
      <c r="W160" s="144">
        <f t="shared" si="21"/>
        <v>0.16600000000000001</v>
      </c>
      <c r="X160" s="144">
        <v>2.4000000000000001E-4</v>
      </c>
      <c r="Y160" s="144">
        <f t="shared" si="22"/>
        <v>2.4000000000000001E-4</v>
      </c>
      <c r="Z160" s="144">
        <v>0</v>
      </c>
      <c r="AA160" s="145">
        <f t="shared" si="23"/>
        <v>0</v>
      </c>
      <c r="AR160" s="18" t="s">
        <v>134</v>
      </c>
      <c r="AT160" s="18" t="s">
        <v>130</v>
      </c>
      <c r="AU160" s="18" t="s">
        <v>99</v>
      </c>
      <c r="AY160" s="18" t="s">
        <v>129</v>
      </c>
      <c r="BE160" s="146">
        <f t="shared" si="24"/>
        <v>0</v>
      </c>
      <c r="BF160" s="146">
        <f t="shared" si="25"/>
        <v>0</v>
      </c>
      <c r="BG160" s="146">
        <f t="shared" si="26"/>
        <v>0</v>
      </c>
      <c r="BH160" s="146">
        <f t="shared" si="27"/>
        <v>0</v>
      </c>
      <c r="BI160" s="146">
        <f t="shared" si="28"/>
        <v>0</v>
      </c>
      <c r="BJ160" s="18" t="s">
        <v>82</v>
      </c>
      <c r="BK160" s="146">
        <f t="shared" si="29"/>
        <v>0</v>
      </c>
      <c r="BL160" s="18" t="s">
        <v>134</v>
      </c>
      <c r="BM160" s="18" t="s">
        <v>648</v>
      </c>
    </row>
    <row r="161" spans="2:65" s="1" customFormat="1" ht="38.25" customHeight="1">
      <c r="B161" s="137"/>
      <c r="C161" s="138" t="s">
        <v>365</v>
      </c>
      <c r="D161" s="138" t="s">
        <v>130</v>
      </c>
      <c r="E161" s="139" t="s">
        <v>564</v>
      </c>
      <c r="F161" s="209" t="s">
        <v>565</v>
      </c>
      <c r="G161" s="209"/>
      <c r="H161" s="209"/>
      <c r="I161" s="209"/>
      <c r="J161" s="140" t="s">
        <v>133</v>
      </c>
      <c r="K161" s="141">
        <v>2</v>
      </c>
      <c r="L161" s="210">
        <v>0</v>
      </c>
      <c r="M161" s="210"/>
      <c r="N161" s="210">
        <f t="shared" si="20"/>
        <v>0</v>
      </c>
      <c r="O161" s="210"/>
      <c r="P161" s="210"/>
      <c r="Q161" s="210"/>
      <c r="R161" s="142"/>
      <c r="T161" s="143" t="s">
        <v>5</v>
      </c>
      <c r="U161" s="40" t="s">
        <v>39</v>
      </c>
      <c r="V161" s="144">
        <v>0.22800000000000001</v>
      </c>
      <c r="W161" s="144">
        <f t="shared" si="21"/>
        <v>0.45600000000000002</v>
      </c>
      <c r="X161" s="144">
        <v>6.0999999999999997E-4</v>
      </c>
      <c r="Y161" s="144">
        <f t="shared" si="22"/>
        <v>1.2199999999999999E-3</v>
      </c>
      <c r="Z161" s="144">
        <v>0</v>
      </c>
      <c r="AA161" s="145">
        <f t="shared" si="23"/>
        <v>0</v>
      </c>
      <c r="AR161" s="18" t="s">
        <v>134</v>
      </c>
      <c r="AT161" s="18" t="s">
        <v>130</v>
      </c>
      <c r="AU161" s="18" t="s">
        <v>99</v>
      </c>
      <c r="AY161" s="18" t="s">
        <v>129</v>
      </c>
      <c r="BE161" s="146">
        <f t="shared" si="24"/>
        <v>0</v>
      </c>
      <c r="BF161" s="146">
        <f t="shared" si="25"/>
        <v>0</v>
      </c>
      <c r="BG161" s="146">
        <f t="shared" si="26"/>
        <v>0</v>
      </c>
      <c r="BH161" s="146">
        <f t="shared" si="27"/>
        <v>0</v>
      </c>
      <c r="BI161" s="146">
        <f t="shared" si="28"/>
        <v>0</v>
      </c>
      <c r="BJ161" s="18" t="s">
        <v>82</v>
      </c>
      <c r="BK161" s="146">
        <f t="shared" si="29"/>
        <v>0</v>
      </c>
      <c r="BL161" s="18" t="s">
        <v>134</v>
      </c>
      <c r="BM161" s="18" t="s">
        <v>649</v>
      </c>
    </row>
    <row r="162" spans="2:65" s="1" customFormat="1" ht="38.25" customHeight="1">
      <c r="B162" s="137"/>
      <c r="C162" s="138" t="s">
        <v>369</v>
      </c>
      <c r="D162" s="138" t="s">
        <v>130</v>
      </c>
      <c r="E162" s="139" t="s">
        <v>650</v>
      </c>
      <c r="F162" s="209" t="s">
        <v>577</v>
      </c>
      <c r="G162" s="209"/>
      <c r="H162" s="209"/>
      <c r="I162" s="209"/>
      <c r="J162" s="140" t="s">
        <v>220</v>
      </c>
      <c r="K162" s="141">
        <v>2</v>
      </c>
      <c r="L162" s="210">
        <v>0</v>
      </c>
      <c r="M162" s="210"/>
      <c r="N162" s="210">
        <f t="shared" si="20"/>
        <v>0</v>
      </c>
      <c r="O162" s="210"/>
      <c r="P162" s="210"/>
      <c r="Q162" s="210"/>
      <c r="R162" s="142"/>
      <c r="T162" s="143" t="s">
        <v>5</v>
      </c>
      <c r="U162" s="40" t="s">
        <v>39</v>
      </c>
      <c r="V162" s="144">
        <v>0</v>
      </c>
      <c r="W162" s="144">
        <f t="shared" si="21"/>
        <v>0</v>
      </c>
      <c r="X162" s="144">
        <v>0</v>
      </c>
      <c r="Y162" s="144">
        <f t="shared" si="22"/>
        <v>0</v>
      </c>
      <c r="Z162" s="144">
        <v>0</v>
      </c>
      <c r="AA162" s="145">
        <f t="shared" si="23"/>
        <v>0</v>
      </c>
      <c r="AR162" s="18" t="s">
        <v>134</v>
      </c>
      <c r="AT162" s="18" t="s">
        <v>130</v>
      </c>
      <c r="AU162" s="18" t="s">
        <v>99</v>
      </c>
      <c r="AY162" s="18" t="s">
        <v>129</v>
      </c>
      <c r="BE162" s="146">
        <f t="shared" si="24"/>
        <v>0</v>
      </c>
      <c r="BF162" s="146">
        <f t="shared" si="25"/>
        <v>0</v>
      </c>
      <c r="BG162" s="146">
        <f t="shared" si="26"/>
        <v>0</v>
      </c>
      <c r="BH162" s="146">
        <f t="shared" si="27"/>
        <v>0</v>
      </c>
      <c r="BI162" s="146">
        <f t="shared" si="28"/>
        <v>0</v>
      </c>
      <c r="BJ162" s="18" t="s">
        <v>82</v>
      </c>
      <c r="BK162" s="146">
        <f t="shared" si="29"/>
        <v>0</v>
      </c>
      <c r="BL162" s="18" t="s">
        <v>134</v>
      </c>
      <c r="BM162" s="18" t="s">
        <v>651</v>
      </c>
    </row>
    <row r="163" spans="2:65" s="1" customFormat="1" ht="25.5" customHeight="1">
      <c r="B163" s="137"/>
      <c r="C163" s="138" t="s">
        <v>373</v>
      </c>
      <c r="D163" s="138" t="s">
        <v>130</v>
      </c>
      <c r="E163" s="139" t="s">
        <v>579</v>
      </c>
      <c r="F163" s="209" t="s">
        <v>580</v>
      </c>
      <c r="G163" s="209"/>
      <c r="H163" s="209"/>
      <c r="I163" s="209"/>
      <c r="J163" s="140" t="s">
        <v>220</v>
      </c>
      <c r="K163" s="141">
        <v>1</v>
      </c>
      <c r="L163" s="210">
        <v>0</v>
      </c>
      <c r="M163" s="210"/>
      <c r="N163" s="210">
        <f t="shared" si="20"/>
        <v>0</v>
      </c>
      <c r="O163" s="210"/>
      <c r="P163" s="210"/>
      <c r="Q163" s="210"/>
      <c r="R163" s="142"/>
      <c r="T163" s="143" t="s">
        <v>5</v>
      </c>
      <c r="U163" s="40" t="s">
        <v>39</v>
      </c>
      <c r="V163" s="144">
        <v>0.47199999999999998</v>
      </c>
      <c r="W163" s="144">
        <f t="shared" si="21"/>
        <v>0.47199999999999998</v>
      </c>
      <c r="X163" s="144">
        <v>1.47E-3</v>
      </c>
      <c r="Y163" s="144">
        <f t="shared" si="22"/>
        <v>1.47E-3</v>
      </c>
      <c r="Z163" s="144">
        <v>0</v>
      </c>
      <c r="AA163" s="145">
        <f t="shared" si="23"/>
        <v>0</v>
      </c>
      <c r="AR163" s="18" t="s">
        <v>134</v>
      </c>
      <c r="AT163" s="18" t="s">
        <v>130</v>
      </c>
      <c r="AU163" s="18" t="s">
        <v>99</v>
      </c>
      <c r="AY163" s="18" t="s">
        <v>129</v>
      </c>
      <c r="BE163" s="146">
        <f t="shared" si="24"/>
        <v>0</v>
      </c>
      <c r="BF163" s="146">
        <f t="shared" si="25"/>
        <v>0</v>
      </c>
      <c r="BG163" s="146">
        <f t="shared" si="26"/>
        <v>0</v>
      </c>
      <c r="BH163" s="146">
        <f t="shared" si="27"/>
        <v>0</v>
      </c>
      <c r="BI163" s="146">
        <f t="shared" si="28"/>
        <v>0</v>
      </c>
      <c r="BJ163" s="18" t="s">
        <v>82</v>
      </c>
      <c r="BK163" s="146">
        <f t="shared" si="29"/>
        <v>0</v>
      </c>
      <c r="BL163" s="18" t="s">
        <v>134</v>
      </c>
      <c r="BM163" s="18" t="s">
        <v>652</v>
      </c>
    </row>
    <row r="164" spans="2:65" s="1" customFormat="1" ht="25.5" customHeight="1">
      <c r="B164" s="137"/>
      <c r="C164" s="138" t="s">
        <v>377</v>
      </c>
      <c r="D164" s="138" t="s">
        <v>130</v>
      </c>
      <c r="E164" s="139" t="s">
        <v>653</v>
      </c>
      <c r="F164" s="209" t="s">
        <v>654</v>
      </c>
      <c r="G164" s="209"/>
      <c r="H164" s="209"/>
      <c r="I164" s="209"/>
      <c r="J164" s="140" t="s">
        <v>220</v>
      </c>
      <c r="K164" s="141">
        <v>2</v>
      </c>
      <c r="L164" s="210">
        <v>0</v>
      </c>
      <c r="M164" s="210"/>
      <c r="N164" s="210">
        <f t="shared" si="20"/>
        <v>0</v>
      </c>
      <c r="O164" s="210"/>
      <c r="P164" s="210"/>
      <c r="Q164" s="210"/>
      <c r="R164" s="142"/>
      <c r="T164" s="143" t="s">
        <v>5</v>
      </c>
      <c r="U164" s="40" t="s">
        <v>39</v>
      </c>
      <c r="V164" s="144">
        <v>0.60099999999999998</v>
      </c>
      <c r="W164" s="144">
        <f t="shared" si="21"/>
        <v>1.202</v>
      </c>
      <c r="X164" s="144">
        <v>2.7000000000000001E-3</v>
      </c>
      <c r="Y164" s="144">
        <f t="shared" si="22"/>
        <v>5.4000000000000003E-3</v>
      </c>
      <c r="Z164" s="144">
        <v>0</v>
      </c>
      <c r="AA164" s="145">
        <f t="shared" si="23"/>
        <v>0</v>
      </c>
      <c r="AR164" s="18" t="s">
        <v>134</v>
      </c>
      <c r="AT164" s="18" t="s">
        <v>130</v>
      </c>
      <c r="AU164" s="18" t="s">
        <v>99</v>
      </c>
      <c r="AY164" s="18" t="s">
        <v>129</v>
      </c>
      <c r="BE164" s="146">
        <f t="shared" si="24"/>
        <v>0</v>
      </c>
      <c r="BF164" s="146">
        <f t="shared" si="25"/>
        <v>0</v>
      </c>
      <c r="BG164" s="146">
        <f t="shared" si="26"/>
        <v>0</v>
      </c>
      <c r="BH164" s="146">
        <f t="shared" si="27"/>
        <v>0</v>
      </c>
      <c r="BI164" s="146">
        <f t="shared" si="28"/>
        <v>0</v>
      </c>
      <c r="BJ164" s="18" t="s">
        <v>82</v>
      </c>
      <c r="BK164" s="146">
        <f t="shared" si="29"/>
        <v>0</v>
      </c>
      <c r="BL164" s="18" t="s">
        <v>134</v>
      </c>
      <c r="BM164" s="18" t="s">
        <v>655</v>
      </c>
    </row>
    <row r="165" spans="2:65" s="1" customFormat="1" ht="38.25" customHeight="1">
      <c r="B165" s="137"/>
      <c r="C165" s="138" t="s">
        <v>381</v>
      </c>
      <c r="D165" s="138" t="s">
        <v>130</v>
      </c>
      <c r="E165" s="139" t="s">
        <v>540</v>
      </c>
      <c r="F165" s="209" t="s">
        <v>541</v>
      </c>
      <c r="G165" s="209"/>
      <c r="H165" s="209"/>
      <c r="I165" s="209"/>
      <c r="J165" s="140" t="s">
        <v>220</v>
      </c>
      <c r="K165" s="141">
        <v>11</v>
      </c>
      <c r="L165" s="210">
        <v>0</v>
      </c>
      <c r="M165" s="210"/>
      <c r="N165" s="210">
        <f t="shared" si="20"/>
        <v>0</v>
      </c>
      <c r="O165" s="210"/>
      <c r="P165" s="210"/>
      <c r="Q165" s="210"/>
      <c r="R165" s="142"/>
      <c r="T165" s="143" t="s">
        <v>5</v>
      </c>
      <c r="U165" s="40" t="s">
        <v>39</v>
      </c>
      <c r="V165" s="144">
        <v>0.39800000000000002</v>
      </c>
      <c r="W165" s="144">
        <f t="shared" si="21"/>
        <v>4.3780000000000001</v>
      </c>
      <c r="X165" s="144">
        <v>3.8999999999999999E-4</v>
      </c>
      <c r="Y165" s="144">
        <f t="shared" si="22"/>
        <v>4.2899999999999995E-3</v>
      </c>
      <c r="Z165" s="144">
        <v>0</v>
      </c>
      <c r="AA165" s="145">
        <f t="shared" si="23"/>
        <v>0</v>
      </c>
      <c r="AR165" s="18" t="s">
        <v>134</v>
      </c>
      <c r="AT165" s="18" t="s">
        <v>130</v>
      </c>
      <c r="AU165" s="18" t="s">
        <v>99</v>
      </c>
      <c r="AY165" s="18" t="s">
        <v>129</v>
      </c>
      <c r="BE165" s="146">
        <f t="shared" si="24"/>
        <v>0</v>
      </c>
      <c r="BF165" s="146">
        <f t="shared" si="25"/>
        <v>0</v>
      </c>
      <c r="BG165" s="146">
        <f t="shared" si="26"/>
        <v>0</v>
      </c>
      <c r="BH165" s="146">
        <f t="shared" si="27"/>
        <v>0</v>
      </c>
      <c r="BI165" s="146">
        <f t="shared" si="28"/>
        <v>0</v>
      </c>
      <c r="BJ165" s="18" t="s">
        <v>82</v>
      </c>
      <c r="BK165" s="146">
        <f t="shared" si="29"/>
        <v>0</v>
      </c>
      <c r="BL165" s="18" t="s">
        <v>134</v>
      </c>
      <c r="BM165" s="18" t="s">
        <v>656</v>
      </c>
    </row>
    <row r="166" spans="2:65" s="1" customFormat="1" ht="16.5" customHeight="1">
      <c r="B166" s="137"/>
      <c r="C166" s="138" t="s">
        <v>385</v>
      </c>
      <c r="D166" s="138" t="s">
        <v>130</v>
      </c>
      <c r="E166" s="139" t="s">
        <v>657</v>
      </c>
      <c r="F166" s="209" t="s">
        <v>658</v>
      </c>
      <c r="G166" s="209"/>
      <c r="H166" s="209"/>
      <c r="I166" s="209"/>
      <c r="J166" s="140" t="s">
        <v>133</v>
      </c>
      <c r="K166" s="141">
        <v>1</v>
      </c>
      <c r="L166" s="210">
        <v>0</v>
      </c>
      <c r="M166" s="210"/>
      <c r="N166" s="210">
        <f t="shared" si="20"/>
        <v>0</v>
      </c>
      <c r="O166" s="210"/>
      <c r="P166" s="210"/>
      <c r="Q166" s="210"/>
      <c r="R166" s="142"/>
      <c r="T166" s="143" t="s">
        <v>5</v>
      </c>
      <c r="U166" s="40" t="s">
        <v>39</v>
      </c>
      <c r="V166" s="144">
        <v>0</v>
      </c>
      <c r="W166" s="144">
        <f t="shared" si="21"/>
        <v>0</v>
      </c>
      <c r="X166" s="144">
        <v>0</v>
      </c>
      <c r="Y166" s="144">
        <f t="shared" si="22"/>
        <v>0</v>
      </c>
      <c r="Z166" s="144">
        <v>0</v>
      </c>
      <c r="AA166" s="145">
        <f t="shared" si="23"/>
        <v>0</v>
      </c>
      <c r="AR166" s="18" t="s">
        <v>134</v>
      </c>
      <c r="AT166" s="18" t="s">
        <v>130</v>
      </c>
      <c r="AU166" s="18" t="s">
        <v>99</v>
      </c>
      <c r="AY166" s="18" t="s">
        <v>129</v>
      </c>
      <c r="BE166" s="146">
        <f t="shared" si="24"/>
        <v>0</v>
      </c>
      <c r="BF166" s="146">
        <f t="shared" si="25"/>
        <v>0</v>
      </c>
      <c r="BG166" s="146">
        <f t="shared" si="26"/>
        <v>0</v>
      </c>
      <c r="BH166" s="146">
        <f t="shared" si="27"/>
        <v>0</v>
      </c>
      <c r="BI166" s="146">
        <f t="shared" si="28"/>
        <v>0</v>
      </c>
      <c r="BJ166" s="18" t="s">
        <v>82</v>
      </c>
      <c r="BK166" s="146">
        <f t="shared" si="29"/>
        <v>0</v>
      </c>
      <c r="BL166" s="18" t="s">
        <v>134</v>
      </c>
      <c r="BM166" s="18" t="s">
        <v>659</v>
      </c>
    </row>
    <row r="167" spans="2:65" s="1" customFormat="1" ht="16.5" customHeight="1">
      <c r="B167" s="137"/>
      <c r="C167" s="138" t="s">
        <v>389</v>
      </c>
      <c r="D167" s="138" t="s">
        <v>130</v>
      </c>
      <c r="E167" s="139" t="s">
        <v>660</v>
      </c>
      <c r="F167" s="209" t="s">
        <v>661</v>
      </c>
      <c r="G167" s="209"/>
      <c r="H167" s="209"/>
      <c r="I167" s="209"/>
      <c r="J167" s="140" t="s">
        <v>133</v>
      </c>
      <c r="K167" s="141">
        <v>1</v>
      </c>
      <c r="L167" s="210">
        <v>0</v>
      </c>
      <c r="M167" s="210"/>
      <c r="N167" s="210">
        <f t="shared" si="20"/>
        <v>0</v>
      </c>
      <c r="O167" s="210"/>
      <c r="P167" s="210"/>
      <c r="Q167" s="210"/>
      <c r="R167" s="142"/>
      <c r="T167" s="143" t="s">
        <v>5</v>
      </c>
      <c r="U167" s="40" t="s">
        <v>39</v>
      </c>
      <c r="V167" s="144">
        <v>0</v>
      </c>
      <c r="W167" s="144">
        <f t="shared" si="21"/>
        <v>0</v>
      </c>
      <c r="X167" s="144">
        <v>0</v>
      </c>
      <c r="Y167" s="144">
        <f t="shared" si="22"/>
        <v>0</v>
      </c>
      <c r="Z167" s="144">
        <v>0</v>
      </c>
      <c r="AA167" s="145">
        <f t="shared" si="23"/>
        <v>0</v>
      </c>
      <c r="AR167" s="18" t="s">
        <v>134</v>
      </c>
      <c r="AT167" s="18" t="s">
        <v>130</v>
      </c>
      <c r="AU167" s="18" t="s">
        <v>99</v>
      </c>
      <c r="AY167" s="18" t="s">
        <v>129</v>
      </c>
      <c r="BE167" s="146">
        <f t="shared" si="24"/>
        <v>0</v>
      </c>
      <c r="BF167" s="146">
        <f t="shared" si="25"/>
        <v>0</v>
      </c>
      <c r="BG167" s="146">
        <f t="shared" si="26"/>
        <v>0</v>
      </c>
      <c r="BH167" s="146">
        <f t="shared" si="27"/>
        <v>0</v>
      </c>
      <c r="BI167" s="146">
        <f t="shared" si="28"/>
        <v>0</v>
      </c>
      <c r="BJ167" s="18" t="s">
        <v>82</v>
      </c>
      <c r="BK167" s="146">
        <f t="shared" si="29"/>
        <v>0</v>
      </c>
      <c r="BL167" s="18" t="s">
        <v>134</v>
      </c>
      <c r="BM167" s="18" t="s">
        <v>662</v>
      </c>
    </row>
    <row r="168" spans="2:65" s="1" customFormat="1" ht="16.5" customHeight="1">
      <c r="B168" s="137"/>
      <c r="C168" s="138" t="s">
        <v>393</v>
      </c>
      <c r="D168" s="138" t="s">
        <v>130</v>
      </c>
      <c r="E168" s="139" t="s">
        <v>663</v>
      </c>
      <c r="F168" s="209" t="s">
        <v>664</v>
      </c>
      <c r="G168" s="209"/>
      <c r="H168" s="209"/>
      <c r="I168" s="209"/>
      <c r="J168" s="140" t="s">
        <v>220</v>
      </c>
      <c r="K168" s="141">
        <v>10</v>
      </c>
      <c r="L168" s="210">
        <v>0</v>
      </c>
      <c r="M168" s="210"/>
      <c r="N168" s="210">
        <f t="shared" si="20"/>
        <v>0</v>
      </c>
      <c r="O168" s="210"/>
      <c r="P168" s="210"/>
      <c r="Q168" s="210"/>
      <c r="R168" s="142"/>
      <c r="T168" s="143" t="s">
        <v>5</v>
      </c>
      <c r="U168" s="40" t="s">
        <v>39</v>
      </c>
      <c r="V168" s="144">
        <v>0</v>
      </c>
      <c r="W168" s="144">
        <f t="shared" si="21"/>
        <v>0</v>
      </c>
      <c r="X168" s="144">
        <v>0</v>
      </c>
      <c r="Y168" s="144">
        <f t="shared" si="22"/>
        <v>0</v>
      </c>
      <c r="Z168" s="144">
        <v>0</v>
      </c>
      <c r="AA168" s="145">
        <f t="shared" si="23"/>
        <v>0</v>
      </c>
      <c r="AR168" s="18" t="s">
        <v>134</v>
      </c>
      <c r="AT168" s="18" t="s">
        <v>130</v>
      </c>
      <c r="AU168" s="18" t="s">
        <v>99</v>
      </c>
      <c r="AY168" s="18" t="s">
        <v>129</v>
      </c>
      <c r="BE168" s="146">
        <f t="shared" si="24"/>
        <v>0</v>
      </c>
      <c r="BF168" s="146">
        <f t="shared" si="25"/>
        <v>0</v>
      </c>
      <c r="BG168" s="146">
        <f t="shared" si="26"/>
        <v>0</v>
      </c>
      <c r="BH168" s="146">
        <f t="shared" si="27"/>
        <v>0</v>
      </c>
      <c r="BI168" s="146">
        <f t="shared" si="28"/>
        <v>0</v>
      </c>
      <c r="BJ168" s="18" t="s">
        <v>82</v>
      </c>
      <c r="BK168" s="146">
        <f t="shared" si="29"/>
        <v>0</v>
      </c>
      <c r="BL168" s="18" t="s">
        <v>134</v>
      </c>
      <c r="BM168" s="18" t="s">
        <v>665</v>
      </c>
    </row>
    <row r="169" spans="2:65" s="9" customFormat="1" ht="29.85" customHeight="1">
      <c r="B169" s="126"/>
      <c r="C169" s="127"/>
      <c r="D169" s="136" t="s">
        <v>526</v>
      </c>
      <c r="E169" s="136"/>
      <c r="F169" s="136"/>
      <c r="G169" s="136"/>
      <c r="H169" s="136"/>
      <c r="I169" s="136"/>
      <c r="J169" s="136"/>
      <c r="K169" s="136"/>
      <c r="L169" s="136"/>
      <c r="M169" s="136"/>
      <c r="N169" s="218">
        <f>BK169</f>
        <v>0</v>
      </c>
      <c r="O169" s="219"/>
      <c r="P169" s="219"/>
      <c r="Q169" s="219"/>
      <c r="R169" s="129"/>
      <c r="T169" s="130"/>
      <c r="U169" s="127"/>
      <c r="V169" s="127"/>
      <c r="W169" s="131">
        <f>SUM(W170:W178)</f>
        <v>0</v>
      </c>
      <c r="X169" s="127"/>
      <c r="Y169" s="131">
        <f>SUM(Y170:Y178)</f>
        <v>0</v>
      </c>
      <c r="Z169" s="127"/>
      <c r="AA169" s="132">
        <f>SUM(AA170:AA178)</f>
        <v>0</v>
      </c>
      <c r="AR169" s="133" t="s">
        <v>99</v>
      </c>
      <c r="AT169" s="134" t="s">
        <v>73</v>
      </c>
      <c r="AU169" s="134" t="s">
        <v>82</v>
      </c>
      <c r="AY169" s="133" t="s">
        <v>129</v>
      </c>
      <c r="BK169" s="135">
        <f>SUM(BK170:BK178)</f>
        <v>0</v>
      </c>
    </row>
    <row r="170" spans="2:65" s="1" customFormat="1" ht="16.5" customHeight="1">
      <c r="B170" s="137"/>
      <c r="C170" s="138" t="s">
        <v>397</v>
      </c>
      <c r="D170" s="138" t="s">
        <v>130</v>
      </c>
      <c r="E170" s="139" t="s">
        <v>666</v>
      </c>
      <c r="F170" s="209" t="s">
        <v>613</v>
      </c>
      <c r="G170" s="209"/>
      <c r="H170" s="209"/>
      <c r="I170" s="209"/>
      <c r="J170" s="140" t="s">
        <v>220</v>
      </c>
      <c r="K170" s="141">
        <v>2</v>
      </c>
      <c r="L170" s="210">
        <v>0</v>
      </c>
      <c r="M170" s="210"/>
      <c r="N170" s="210">
        <f t="shared" ref="N170:N178" si="30">ROUND(L170*K170,2)</f>
        <v>0</v>
      </c>
      <c r="O170" s="210"/>
      <c r="P170" s="210"/>
      <c r="Q170" s="210"/>
      <c r="R170" s="142"/>
      <c r="T170" s="143" t="s">
        <v>5</v>
      </c>
      <c r="U170" s="40" t="s">
        <v>39</v>
      </c>
      <c r="V170" s="144">
        <v>0</v>
      </c>
      <c r="W170" s="144">
        <f t="shared" ref="W170:W178" si="31">V170*K170</f>
        <v>0</v>
      </c>
      <c r="X170" s="144">
        <v>0</v>
      </c>
      <c r="Y170" s="144">
        <f t="shared" ref="Y170:Y178" si="32">X170*K170</f>
        <v>0</v>
      </c>
      <c r="Z170" s="144">
        <v>0</v>
      </c>
      <c r="AA170" s="145">
        <f t="shared" ref="AA170:AA178" si="33">Z170*K170</f>
        <v>0</v>
      </c>
      <c r="AR170" s="18" t="s">
        <v>134</v>
      </c>
      <c r="AT170" s="18" t="s">
        <v>130</v>
      </c>
      <c r="AU170" s="18" t="s">
        <v>99</v>
      </c>
      <c r="AY170" s="18" t="s">
        <v>129</v>
      </c>
      <c r="BE170" s="146">
        <f t="shared" ref="BE170:BE178" si="34">IF(U170="základní",N170,0)</f>
        <v>0</v>
      </c>
      <c r="BF170" s="146">
        <f t="shared" ref="BF170:BF178" si="35">IF(U170="snížená",N170,0)</f>
        <v>0</v>
      </c>
      <c r="BG170" s="146">
        <f t="shared" ref="BG170:BG178" si="36">IF(U170="zákl. přenesená",N170,0)</f>
        <v>0</v>
      </c>
      <c r="BH170" s="146">
        <f t="shared" ref="BH170:BH178" si="37">IF(U170="sníž. přenesená",N170,0)</f>
        <v>0</v>
      </c>
      <c r="BI170" s="146">
        <f t="shared" ref="BI170:BI178" si="38">IF(U170="nulová",N170,0)</f>
        <v>0</v>
      </c>
      <c r="BJ170" s="18" t="s">
        <v>82</v>
      </c>
      <c r="BK170" s="146">
        <f t="shared" ref="BK170:BK178" si="39">ROUND(L170*K170,2)</f>
        <v>0</v>
      </c>
      <c r="BL170" s="18" t="s">
        <v>134</v>
      </c>
      <c r="BM170" s="18" t="s">
        <v>667</v>
      </c>
    </row>
    <row r="171" spans="2:65" s="1" customFormat="1" ht="16.5" customHeight="1">
      <c r="B171" s="137"/>
      <c r="C171" s="138" t="s">
        <v>401</v>
      </c>
      <c r="D171" s="138" t="s">
        <v>130</v>
      </c>
      <c r="E171" s="139" t="s">
        <v>668</v>
      </c>
      <c r="F171" s="209" t="s">
        <v>669</v>
      </c>
      <c r="G171" s="209"/>
      <c r="H171" s="209"/>
      <c r="I171" s="209"/>
      <c r="J171" s="140" t="s">
        <v>220</v>
      </c>
      <c r="K171" s="141">
        <v>2</v>
      </c>
      <c r="L171" s="210">
        <v>0</v>
      </c>
      <c r="M171" s="210"/>
      <c r="N171" s="210">
        <f t="shared" si="30"/>
        <v>0</v>
      </c>
      <c r="O171" s="210"/>
      <c r="P171" s="210"/>
      <c r="Q171" s="210"/>
      <c r="R171" s="142"/>
      <c r="T171" s="143" t="s">
        <v>5</v>
      </c>
      <c r="U171" s="40" t="s">
        <v>39</v>
      </c>
      <c r="V171" s="144">
        <v>0</v>
      </c>
      <c r="W171" s="144">
        <f t="shared" si="31"/>
        <v>0</v>
      </c>
      <c r="X171" s="144">
        <v>0</v>
      </c>
      <c r="Y171" s="144">
        <f t="shared" si="32"/>
        <v>0</v>
      </c>
      <c r="Z171" s="144">
        <v>0</v>
      </c>
      <c r="AA171" s="145">
        <f t="shared" si="33"/>
        <v>0</v>
      </c>
      <c r="AR171" s="18" t="s">
        <v>134</v>
      </c>
      <c r="AT171" s="18" t="s">
        <v>130</v>
      </c>
      <c r="AU171" s="18" t="s">
        <v>99</v>
      </c>
      <c r="AY171" s="18" t="s">
        <v>129</v>
      </c>
      <c r="BE171" s="146">
        <f t="shared" si="34"/>
        <v>0</v>
      </c>
      <c r="BF171" s="146">
        <f t="shared" si="35"/>
        <v>0</v>
      </c>
      <c r="BG171" s="146">
        <f t="shared" si="36"/>
        <v>0</v>
      </c>
      <c r="BH171" s="146">
        <f t="shared" si="37"/>
        <v>0</v>
      </c>
      <c r="BI171" s="146">
        <f t="shared" si="38"/>
        <v>0</v>
      </c>
      <c r="BJ171" s="18" t="s">
        <v>82</v>
      </c>
      <c r="BK171" s="146">
        <f t="shared" si="39"/>
        <v>0</v>
      </c>
      <c r="BL171" s="18" t="s">
        <v>134</v>
      </c>
      <c r="BM171" s="18" t="s">
        <v>670</v>
      </c>
    </row>
    <row r="172" spans="2:65" s="1" customFormat="1" ht="16.5" customHeight="1">
      <c r="B172" s="137"/>
      <c r="C172" s="138" t="s">
        <v>405</v>
      </c>
      <c r="D172" s="138" t="s">
        <v>130</v>
      </c>
      <c r="E172" s="139" t="s">
        <v>671</v>
      </c>
      <c r="F172" s="209" t="s">
        <v>211</v>
      </c>
      <c r="G172" s="209"/>
      <c r="H172" s="209"/>
      <c r="I172" s="209"/>
      <c r="J172" s="140" t="s">
        <v>212</v>
      </c>
      <c r="K172" s="141">
        <v>2</v>
      </c>
      <c r="L172" s="210">
        <v>0</v>
      </c>
      <c r="M172" s="210"/>
      <c r="N172" s="210">
        <f t="shared" si="30"/>
        <v>0</v>
      </c>
      <c r="O172" s="210"/>
      <c r="P172" s="210"/>
      <c r="Q172" s="210"/>
      <c r="R172" s="142"/>
      <c r="T172" s="143" t="s">
        <v>5</v>
      </c>
      <c r="U172" s="40" t="s">
        <v>39</v>
      </c>
      <c r="V172" s="144">
        <v>0</v>
      </c>
      <c r="W172" s="144">
        <f t="shared" si="31"/>
        <v>0</v>
      </c>
      <c r="X172" s="144">
        <v>0</v>
      </c>
      <c r="Y172" s="144">
        <f t="shared" si="32"/>
        <v>0</v>
      </c>
      <c r="Z172" s="144">
        <v>0</v>
      </c>
      <c r="AA172" s="145">
        <f t="shared" si="33"/>
        <v>0</v>
      </c>
      <c r="AR172" s="18" t="s">
        <v>134</v>
      </c>
      <c r="AT172" s="18" t="s">
        <v>130</v>
      </c>
      <c r="AU172" s="18" t="s">
        <v>99</v>
      </c>
      <c r="AY172" s="18" t="s">
        <v>129</v>
      </c>
      <c r="BE172" s="146">
        <f t="shared" si="34"/>
        <v>0</v>
      </c>
      <c r="BF172" s="146">
        <f t="shared" si="35"/>
        <v>0</v>
      </c>
      <c r="BG172" s="146">
        <f t="shared" si="36"/>
        <v>0</v>
      </c>
      <c r="BH172" s="146">
        <f t="shared" si="37"/>
        <v>0</v>
      </c>
      <c r="BI172" s="146">
        <f t="shared" si="38"/>
        <v>0</v>
      </c>
      <c r="BJ172" s="18" t="s">
        <v>82</v>
      </c>
      <c r="BK172" s="146">
        <f t="shared" si="39"/>
        <v>0</v>
      </c>
      <c r="BL172" s="18" t="s">
        <v>134</v>
      </c>
      <c r="BM172" s="18" t="s">
        <v>672</v>
      </c>
    </row>
    <row r="173" spans="2:65" s="1" customFormat="1" ht="51" customHeight="1">
      <c r="B173" s="137"/>
      <c r="C173" s="138" t="s">
        <v>409</v>
      </c>
      <c r="D173" s="138" t="s">
        <v>130</v>
      </c>
      <c r="E173" s="139" t="s">
        <v>673</v>
      </c>
      <c r="F173" s="209" t="s">
        <v>621</v>
      </c>
      <c r="G173" s="209"/>
      <c r="H173" s="209"/>
      <c r="I173" s="209"/>
      <c r="J173" s="140" t="s">
        <v>220</v>
      </c>
      <c r="K173" s="141">
        <v>10</v>
      </c>
      <c r="L173" s="210">
        <v>0</v>
      </c>
      <c r="M173" s="210"/>
      <c r="N173" s="210">
        <f t="shared" si="30"/>
        <v>0</v>
      </c>
      <c r="O173" s="210"/>
      <c r="P173" s="210"/>
      <c r="Q173" s="210"/>
      <c r="R173" s="142"/>
      <c r="T173" s="143" t="s">
        <v>5</v>
      </c>
      <c r="U173" s="40" t="s">
        <v>39</v>
      </c>
      <c r="V173" s="144">
        <v>0</v>
      </c>
      <c r="W173" s="144">
        <f t="shared" si="31"/>
        <v>0</v>
      </c>
      <c r="X173" s="144">
        <v>0</v>
      </c>
      <c r="Y173" s="144">
        <f t="shared" si="32"/>
        <v>0</v>
      </c>
      <c r="Z173" s="144">
        <v>0</v>
      </c>
      <c r="AA173" s="145">
        <f t="shared" si="33"/>
        <v>0</v>
      </c>
      <c r="AR173" s="18" t="s">
        <v>134</v>
      </c>
      <c r="AT173" s="18" t="s">
        <v>130</v>
      </c>
      <c r="AU173" s="18" t="s">
        <v>99</v>
      </c>
      <c r="AY173" s="18" t="s">
        <v>129</v>
      </c>
      <c r="BE173" s="146">
        <f t="shared" si="34"/>
        <v>0</v>
      </c>
      <c r="BF173" s="146">
        <f t="shared" si="35"/>
        <v>0</v>
      </c>
      <c r="BG173" s="146">
        <f t="shared" si="36"/>
        <v>0</v>
      </c>
      <c r="BH173" s="146">
        <f t="shared" si="37"/>
        <v>0</v>
      </c>
      <c r="BI173" s="146">
        <f t="shared" si="38"/>
        <v>0</v>
      </c>
      <c r="BJ173" s="18" t="s">
        <v>82</v>
      </c>
      <c r="BK173" s="146">
        <f t="shared" si="39"/>
        <v>0</v>
      </c>
      <c r="BL173" s="18" t="s">
        <v>134</v>
      </c>
      <c r="BM173" s="18" t="s">
        <v>674</v>
      </c>
    </row>
    <row r="174" spans="2:65" s="1" customFormat="1" ht="16.5" customHeight="1">
      <c r="B174" s="137"/>
      <c r="C174" s="138" t="s">
        <v>412</v>
      </c>
      <c r="D174" s="138" t="s">
        <v>130</v>
      </c>
      <c r="E174" s="139" t="s">
        <v>675</v>
      </c>
      <c r="F174" s="209" t="s">
        <v>624</v>
      </c>
      <c r="G174" s="209"/>
      <c r="H174" s="209"/>
      <c r="I174" s="209"/>
      <c r="J174" s="140" t="s">
        <v>220</v>
      </c>
      <c r="K174" s="141">
        <v>12</v>
      </c>
      <c r="L174" s="210">
        <v>0</v>
      </c>
      <c r="M174" s="210"/>
      <c r="N174" s="210">
        <f t="shared" si="30"/>
        <v>0</v>
      </c>
      <c r="O174" s="210"/>
      <c r="P174" s="210"/>
      <c r="Q174" s="210"/>
      <c r="R174" s="142"/>
      <c r="T174" s="143" t="s">
        <v>5</v>
      </c>
      <c r="U174" s="40" t="s">
        <v>39</v>
      </c>
      <c r="V174" s="144">
        <v>0</v>
      </c>
      <c r="W174" s="144">
        <f t="shared" si="31"/>
        <v>0</v>
      </c>
      <c r="X174" s="144">
        <v>0</v>
      </c>
      <c r="Y174" s="144">
        <f t="shared" si="32"/>
        <v>0</v>
      </c>
      <c r="Z174" s="144">
        <v>0</v>
      </c>
      <c r="AA174" s="145">
        <f t="shared" si="33"/>
        <v>0</v>
      </c>
      <c r="AR174" s="18" t="s">
        <v>134</v>
      </c>
      <c r="AT174" s="18" t="s">
        <v>130</v>
      </c>
      <c r="AU174" s="18" t="s">
        <v>99</v>
      </c>
      <c r="AY174" s="18" t="s">
        <v>129</v>
      </c>
      <c r="BE174" s="146">
        <f t="shared" si="34"/>
        <v>0</v>
      </c>
      <c r="BF174" s="146">
        <f t="shared" si="35"/>
        <v>0</v>
      </c>
      <c r="BG174" s="146">
        <f t="shared" si="36"/>
        <v>0</v>
      </c>
      <c r="BH174" s="146">
        <f t="shared" si="37"/>
        <v>0</v>
      </c>
      <c r="BI174" s="146">
        <f t="shared" si="38"/>
        <v>0</v>
      </c>
      <c r="BJ174" s="18" t="s">
        <v>82</v>
      </c>
      <c r="BK174" s="146">
        <f t="shared" si="39"/>
        <v>0</v>
      </c>
      <c r="BL174" s="18" t="s">
        <v>134</v>
      </c>
      <c r="BM174" s="18" t="s">
        <v>676</v>
      </c>
    </row>
    <row r="175" spans="2:65" s="1" customFormat="1" ht="16.5" customHeight="1">
      <c r="B175" s="137"/>
      <c r="C175" s="138" t="s">
        <v>416</v>
      </c>
      <c r="D175" s="138" t="s">
        <v>130</v>
      </c>
      <c r="E175" s="139" t="s">
        <v>677</v>
      </c>
      <c r="F175" s="209" t="s">
        <v>627</v>
      </c>
      <c r="G175" s="209"/>
      <c r="H175" s="209"/>
      <c r="I175" s="209"/>
      <c r="J175" s="140" t="s">
        <v>133</v>
      </c>
      <c r="K175" s="141">
        <v>1</v>
      </c>
      <c r="L175" s="210">
        <v>0</v>
      </c>
      <c r="M175" s="210"/>
      <c r="N175" s="210">
        <f t="shared" si="30"/>
        <v>0</v>
      </c>
      <c r="O175" s="210"/>
      <c r="P175" s="210"/>
      <c r="Q175" s="210"/>
      <c r="R175" s="142"/>
      <c r="T175" s="143" t="s">
        <v>5</v>
      </c>
      <c r="U175" s="40" t="s">
        <v>39</v>
      </c>
      <c r="V175" s="144">
        <v>0</v>
      </c>
      <c r="W175" s="144">
        <f t="shared" si="31"/>
        <v>0</v>
      </c>
      <c r="X175" s="144">
        <v>0</v>
      </c>
      <c r="Y175" s="144">
        <f t="shared" si="32"/>
        <v>0</v>
      </c>
      <c r="Z175" s="144">
        <v>0</v>
      </c>
      <c r="AA175" s="145">
        <f t="shared" si="33"/>
        <v>0</v>
      </c>
      <c r="AR175" s="18" t="s">
        <v>134</v>
      </c>
      <c r="AT175" s="18" t="s">
        <v>130</v>
      </c>
      <c r="AU175" s="18" t="s">
        <v>99</v>
      </c>
      <c r="AY175" s="18" t="s">
        <v>129</v>
      </c>
      <c r="BE175" s="146">
        <f t="shared" si="34"/>
        <v>0</v>
      </c>
      <c r="BF175" s="146">
        <f t="shared" si="35"/>
        <v>0</v>
      </c>
      <c r="BG175" s="146">
        <f t="shared" si="36"/>
        <v>0</v>
      </c>
      <c r="BH175" s="146">
        <f t="shared" si="37"/>
        <v>0</v>
      </c>
      <c r="BI175" s="146">
        <f t="shared" si="38"/>
        <v>0</v>
      </c>
      <c r="BJ175" s="18" t="s">
        <v>82</v>
      </c>
      <c r="BK175" s="146">
        <f t="shared" si="39"/>
        <v>0</v>
      </c>
      <c r="BL175" s="18" t="s">
        <v>134</v>
      </c>
      <c r="BM175" s="18" t="s">
        <v>678</v>
      </c>
    </row>
    <row r="176" spans="2:65" s="1" customFormat="1" ht="25.5" customHeight="1">
      <c r="B176" s="137"/>
      <c r="C176" s="138" t="s">
        <v>420</v>
      </c>
      <c r="D176" s="138" t="s">
        <v>130</v>
      </c>
      <c r="E176" s="139" t="s">
        <v>679</v>
      </c>
      <c r="F176" s="209" t="s">
        <v>630</v>
      </c>
      <c r="G176" s="209"/>
      <c r="H176" s="209"/>
      <c r="I176" s="209"/>
      <c r="J176" s="140" t="s">
        <v>133</v>
      </c>
      <c r="K176" s="141">
        <v>1</v>
      </c>
      <c r="L176" s="210">
        <v>0</v>
      </c>
      <c r="M176" s="210"/>
      <c r="N176" s="210">
        <f t="shared" si="30"/>
        <v>0</v>
      </c>
      <c r="O176" s="210"/>
      <c r="P176" s="210"/>
      <c r="Q176" s="210"/>
      <c r="R176" s="142"/>
      <c r="T176" s="143" t="s">
        <v>5</v>
      </c>
      <c r="U176" s="40" t="s">
        <v>39</v>
      </c>
      <c r="V176" s="144">
        <v>0</v>
      </c>
      <c r="W176" s="144">
        <f t="shared" si="31"/>
        <v>0</v>
      </c>
      <c r="X176" s="144">
        <v>0</v>
      </c>
      <c r="Y176" s="144">
        <f t="shared" si="32"/>
        <v>0</v>
      </c>
      <c r="Z176" s="144">
        <v>0</v>
      </c>
      <c r="AA176" s="145">
        <f t="shared" si="33"/>
        <v>0</v>
      </c>
      <c r="AR176" s="18" t="s">
        <v>134</v>
      </c>
      <c r="AT176" s="18" t="s">
        <v>130</v>
      </c>
      <c r="AU176" s="18" t="s">
        <v>99</v>
      </c>
      <c r="AY176" s="18" t="s">
        <v>129</v>
      </c>
      <c r="BE176" s="146">
        <f t="shared" si="34"/>
        <v>0</v>
      </c>
      <c r="BF176" s="146">
        <f t="shared" si="35"/>
        <v>0</v>
      </c>
      <c r="BG176" s="146">
        <f t="shared" si="36"/>
        <v>0</v>
      </c>
      <c r="BH176" s="146">
        <f t="shared" si="37"/>
        <v>0</v>
      </c>
      <c r="BI176" s="146">
        <f t="shared" si="38"/>
        <v>0</v>
      </c>
      <c r="BJ176" s="18" t="s">
        <v>82</v>
      </c>
      <c r="BK176" s="146">
        <f t="shared" si="39"/>
        <v>0</v>
      </c>
      <c r="BL176" s="18" t="s">
        <v>134</v>
      </c>
      <c r="BM176" s="18" t="s">
        <v>680</v>
      </c>
    </row>
    <row r="177" spans="2:65" s="1" customFormat="1" ht="16.5" customHeight="1">
      <c r="B177" s="137"/>
      <c r="C177" s="138" t="s">
        <v>424</v>
      </c>
      <c r="D177" s="138" t="s">
        <v>130</v>
      </c>
      <c r="E177" s="139" t="s">
        <v>681</v>
      </c>
      <c r="F177" s="209" t="s">
        <v>633</v>
      </c>
      <c r="G177" s="209"/>
      <c r="H177" s="209"/>
      <c r="I177" s="209"/>
      <c r="J177" s="140" t="s">
        <v>133</v>
      </c>
      <c r="K177" s="141">
        <v>1</v>
      </c>
      <c r="L177" s="210">
        <v>0</v>
      </c>
      <c r="M177" s="210"/>
      <c r="N177" s="210">
        <f t="shared" si="30"/>
        <v>0</v>
      </c>
      <c r="O177" s="210"/>
      <c r="P177" s="210"/>
      <c r="Q177" s="210"/>
      <c r="R177" s="142"/>
      <c r="T177" s="143" t="s">
        <v>5</v>
      </c>
      <c r="U177" s="40" t="s">
        <v>39</v>
      </c>
      <c r="V177" s="144">
        <v>0</v>
      </c>
      <c r="W177" s="144">
        <f t="shared" si="31"/>
        <v>0</v>
      </c>
      <c r="X177" s="144">
        <v>0</v>
      </c>
      <c r="Y177" s="144">
        <f t="shared" si="32"/>
        <v>0</v>
      </c>
      <c r="Z177" s="144">
        <v>0</v>
      </c>
      <c r="AA177" s="145">
        <f t="shared" si="33"/>
        <v>0</v>
      </c>
      <c r="AR177" s="18" t="s">
        <v>134</v>
      </c>
      <c r="AT177" s="18" t="s">
        <v>130</v>
      </c>
      <c r="AU177" s="18" t="s">
        <v>99</v>
      </c>
      <c r="AY177" s="18" t="s">
        <v>129</v>
      </c>
      <c r="BE177" s="146">
        <f t="shared" si="34"/>
        <v>0</v>
      </c>
      <c r="BF177" s="146">
        <f t="shared" si="35"/>
        <v>0</v>
      </c>
      <c r="BG177" s="146">
        <f t="shared" si="36"/>
        <v>0</v>
      </c>
      <c r="BH177" s="146">
        <f t="shared" si="37"/>
        <v>0</v>
      </c>
      <c r="BI177" s="146">
        <f t="shared" si="38"/>
        <v>0</v>
      </c>
      <c r="BJ177" s="18" t="s">
        <v>82</v>
      </c>
      <c r="BK177" s="146">
        <f t="shared" si="39"/>
        <v>0</v>
      </c>
      <c r="BL177" s="18" t="s">
        <v>134</v>
      </c>
      <c r="BM177" s="18" t="s">
        <v>682</v>
      </c>
    </row>
    <row r="178" spans="2:65" s="1" customFormat="1" ht="16.5" customHeight="1">
      <c r="B178" s="137"/>
      <c r="C178" s="138" t="s">
        <v>428</v>
      </c>
      <c r="D178" s="138" t="s">
        <v>130</v>
      </c>
      <c r="E178" s="139" t="s">
        <v>683</v>
      </c>
      <c r="F178" s="209" t="s">
        <v>203</v>
      </c>
      <c r="G178" s="209"/>
      <c r="H178" s="209"/>
      <c r="I178" s="209"/>
      <c r="J178" s="140" t="s">
        <v>133</v>
      </c>
      <c r="K178" s="141">
        <v>1</v>
      </c>
      <c r="L178" s="210">
        <v>0</v>
      </c>
      <c r="M178" s="210"/>
      <c r="N178" s="210">
        <f t="shared" si="30"/>
        <v>0</v>
      </c>
      <c r="O178" s="210"/>
      <c r="P178" s="210"/>
      <c r="Q178" s="210"/>
      <c r="R178" s="142"/>
      <c r="T178" s="143" t="s">
        <v>5</v>
      </c>
      <c r="U178" s="151" t="s">
        <v>39</v>
      </c>
      <c r="V178" s="152">
        <v>0</v>
      </c>
      <c r="W178" s="152">
        <f t="shared" si="31"/>
        <v>0</v>
      </c>
      <c r="X178" s="152">
        <v>0</v>
      </c>
      <c r="Y178" s="152">
        <f t="shared" si="32"/>
        <v>0</v>
      </c>
      <c r="Z178" s="152">
        <v>0</v>
      </c>
      <c r="AA178" s="153">
        <f t="shared" si="33"/>
        <v>0</v>
      </c>
      <c r="AR178" s="18" t="s">
        <v>134</v>
      </c>
      <c r="AT178" s="18" t="s">
        <v>130</v>
      </c>
      <c r="AU178" s="18" t="s">
        <v>99</v>
      </c>
      <c r="AY178" s="18" t="s">
        <v>129</v>
      </c>
      <c r="BE178" s="146">
        <f t="shared" si="34"/>
        <v>0</v>
      </c>
      <c r="BF178" s="146">
        <f t="shared" si="35"/>
        <v>0</v>
      </c>
      <c r="BG178" s="146">
        <f t="shared" si="36"/>
        <v>0</v>
      </c>
      <c r="BH178" s="146">
        <f t="shared" si="37"/>
        <v>0</v>
      </c>
      <c r="BI178" s="146">
        <f t="shared" si="38"/>
        <v>0</v>
      </c>
      <c r="BJ178" s="18" t="s">
        <v>82</v>
      </c>
      <c r="BK178" s="146">
        <f t="shared" si="39"/>
        <v>0</v>
      </c>
      <c r="BL178" s="18" t="s">
        <v>134</v>
      </c>
      <c r="BM178" s="18" t="s">
        <v>684</v>
      </c>
    </row>
    <row r="179" spans="2:65" s="1" customFormat="1" ht="6.95" customHeight="1">
      <c r="B179" s="55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7"/>
    </row>
  </sheetData>
  <mergeCells count="238">
    <mergeCell ref="H1:K1"/>
    <mergeCell ref="S2:AC2"/>
    <mergeCell ref="F178:I178"/>
    <mergeCell ref="L178:M178"/>
    <mergeCell ref="N178:Q178"/>
    <mergeCell ref="N114:Q114"/>
    <mergeCell ref="N115:Q115"/>
    <mergeCell ref="N116:Q116"/>
    <mergeCell ref="N145:Q145"/>
    <mergeCell ref="N156:Q156"/>
    <mergeCell ref="N169:Q169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8:I168"/>
    <mergeCell ref="L168:M168"/>
    <mergeCell ref="N168:Q168"/>
    <mergeCell ref="F170:I170"/>
    <mergeCell ref="L170:M170"/>
    <mergeCell ref="N170:Q170"/>
    <mergeCell ref="F171:I171"/>
    <mergeCell ref="L171:M171"/>
    <mergeCell ref="N171:Q171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5:I155"/>
    <mergeCell ref="L155:M155"/>
    <mergeCell ref="N155:Q155"/>
    <mergeCell ref="F157:I157"/>
    <mergeCell ref="L157:M157"/>
    <mergeCell ref="N157:Q157"/>
    <mergeCell ref="F158:I158"/>
    <mergeCell ref="L158:M158"/>
    <mergeCell ref="N158:Q158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13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2018-0028-b - Vytápění - ...</vt:lpstr>
      <vt:lpstr>2018-0028-a - Vytápění - ...</vt:lpstr>
      <vt:lpstr>2018-0028-c - Plynovod</vt:lpstr>
      <vt:lpstr>'2018-0028-a - Vytápění - ...'!Názvy_tisku</vt:lpstr>
      <vt:lpstr>'2018-0028-b - Vytápění - ...'!Názvy_tisku</vt:lpstr>
      <vt:lpstr>'2018-0028-c - Plynovod'!Názvy_tisku</vt:lpstr>
      <vt:lpstr>'Rekapitulace stavby'!Názvy_tisku</vt:lpstr>
      <vt:lpstr>'2018-0028-a - Vytápění - ...'!Oblast_tisku</vt:lpstr>
      <vt:lpstr>'2018-0028-b - Vytápění - ...'!Oblast_tisku</vt:lpstr>
      <vt:lpstr>'2018-0028-c - Plynovod'!Oblast_tisku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POJAR\mpojar</dc:creator>
  <cp:lastModifiedBy>mpojar</cp:lastModifiedBy>
  <dcterms:created xsi:type="dcterms:W3CDTF">2018-05-11T06:11:20Z</dcterms:created>
  <dcterms:modified xsi:type="dcterms:W3CDTF">2018-05-11T06:14:17Z</dcterms:modified>
</cp:coreProperties>
</file>